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00137\AppData\Local\Microsoft\Windows\INetCache\Content.Outlook\P668BJ4I\"/>
    </mc:Choice>
  </mc:AlternateContent>
  <bookViews>
    <workbookView xWindow="0" yWindow="0" windowWidth="19200" windowHeight="11250"/>
  </bookViews>
  <sheets>
    <sheet name="Cigaretes" sheetId="1" r:id="rId1"/>
    <sheet name="Nodokļa aprēķina tabula" sheetId="2" r:id="rId2"/>
  </sheets>
  <definedNames>
    <definedName name="_xlnm.Print_Area" localSheetId="0">Cigaretes!$A$11:$O$60</definedName>
    <definedName name="_xlnm.Print_Area" localSheetId="1">'Nodokļa aprēķina tabula'!$A$7:$G$23</definedName>
    <definedName name="Z_02662218_0360_42E2_854F_62AA0B480ECF_.wvu.Cols" localSheetId="1" hidden="1">'Nodokļa aprēķina tabula'!$G:$H</definedName>
    <definedName name="Z_02662218_0360_42E2_854F_62AA0B480ECF_.wvu.PrintArea" localSheetId="0" hidden="1">Cigaretes!$A$11:$O$60</definedName>
    <definedName name="Z_02662218_0360_42E2_854F_62AA0B480ECF_.wvu.PrintArea" localSheetId="1" hidden="1">'Nodokļa aprēķina tabula'!$A$7:$G$23</definedName>
    <definedName name="Z_53F9B191_4AFF_4C65_8B75_7693FC6B6F68_.wvu.Cols" localSheetId="1" hidden="1">'Nodokļa aprēķina tabula'!$G:$H</definedName>
    <definedName name="Z_53F9B191_4AFF_4C65_8B75_7693FC6B6F68_.wvu.PrintArea" localSheetId="0" hidden="1">Cigaretes!$A$11:$O$60</definedName>
    <definedName name="Z_53F9B191_4AFF_4C65_8B75_7693FC6B6F68_.wvu.PrintArea" localSheetId="1" hidden="1">'Nodokļa aprēķina tabula'!$A$7:$G$23</definedName>
    <definedName name="Z_DE54BDB9_2FE9_4092_BA4F_57885953E570_.wvu.Cols" localSheetId="1" hidden="1">'Nodokļa aprēķina tabula'!$G:$H</definedName>
    <definedName name="Z_DE54BDB9_2FE9_4092_BA4F_57885953E570_.wvu.PrintArea" localSheetId="0" hidden="1">Cigaretes!$A$11:$O$60</definedName>
    <definedName name="Z_DE54BDB9_2FE9_4092_BA4F_57885953E570_.wvu.PrintArea" localSheetId="1" hidden="1">'Nodokļa aprēķina tabula'!$A$7:$G$23</definedName>
  </definedNames>
  <calcPr calcId="162913"/>
  <customWorkbookViews>
    <customWorkbookView name="Inga Sirija - Personal View" guid="{53F9B191-4AFF-4C65-8B75-7693FC6B6F68}" mergeInterval="0" personalView="1" maximized="1" xWindow="-8" yWindow="-8" windowWidth="1936" windowHeight="912" activeSheetId="1"/>
    <customWorkbookView name="Ilze Staškēviča - Personal View" guid="{DE54BDB9-2FE9-4092-BA4F-57885953E570}" mergeInterval="0" personalView="1" maximized="1" xWindow="-8" yWindow="-8" windowWidth="1552" windowHeight="776" activeSheetId="1"/>
    <customWorkbookView name="Sandra Gaile - Personal View" guid="{02662218-0360-42E2-854F-62AA0B480ECF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K37" i="1" l="1"/>
  <c r="M37" i="1"/>
  <c r="M34" i="1"/>
  <c r="M32" i="1"/>
  <c r="M36" i="1"/>
  <c r="K34" i="1"/>
  <c r="K35" i="1"/>
  <c r="K36" i="1"/>
  <c r="K33" i="1"/>
  <c r="M33" i="1"/>
  <c r="H40" i="1" l="1"/>
  <c r="O40" i="1" s="1"/>
  <c r="H39" i="1"/>
  <c r="O39" i="1" s="1"/>
  <c r="H38" i="1"/>
  <c r="N38" i="1" s="1"/>
  <c r="O38" i="1"/>
  <c r="M38" i="1"/>
  <c r="M39" i="1"/>
  <c r="M40" i="1"/>
  <c r="L38" i="1"/>
  <c r="L39" i="1"/>
  <c r="L40" i="1"/>
  <c r="K44" i="1"/>
  <c r="I44" i="1"/>
  <c r="J38" i="1"/>
  <c r="J39" i="1"/>
  <c r="J40" i="1"/>
  <c r="N39" i="1" l="1"/>
  <c r="N40" i="1"/>
  <c r="K45" i="1"/>
  <c r="I45" i="1"/>
  <c r="J35" i="1"/>
  <c r="J36" i="1"/>
  <c r="J37" i="1"/>
  <c r="J41" i="1"/>
  <c r="J42" i="1"/>
  <c r="J43" i="1"/>
  <c r="J34" i="1"/>
  <c r="L41" i="1"/>
  <c r="L42" i="1"/>
  <c r="L43" i="1"/>
  <c r="K24" i="1"/>
  <c r="K25" i="1"/>
  <c r="K26" i="1"/>
  <c r="K27" i="1"/>
  <c r="K28" i="1"/>
  <c r="K29" i="1"/>
  <c r="K30" i="1"/>
  <c r="K31" i="1"/>
  <c r="K32" i="1"/>
  <c r="K23" i="1"/>
  <c r="I24" i="1"/>
  <c r="I25" i="1"/>
  <c r="I26" i="1"/>
  <c r="I27" i="1"/>
  <c r="I28" i="1"/>
  <c r="I29" i="1"/>
  <c r="I30" i="1"/>
  <c r="I31" i="1"/>
  <c r="I32" i="1"/>
  <c r="I33" i="1"/>
  <c r="I23" i="1"/>
  <c r="H43" i="1" l="1"/>
  <c r="O43" i="1" s="1"/>
  <c r="H42" i="1"/>
  <c r="O42" i="1" s="1"/>
  <c r="M43" i="1"/>
  <c r="M44" i="1"/>
  <c r="M42" i="1"/>
  <c r="M45" i="1"/>
  <c r="H41" i="1"/>
  <c r="O41" i="1" s="1"/>
  <c r="N43" i="1" l="1"/>
  <c r="N42" i="1"/>
  <c r="M41" i="1"/>
  <c r="N41" i="1" s="1"/>
  <c r="H28" i="1" l="1"/>
  <c r="H29" i="1"/>
  <c r="H30" i="1"/>
  <c r="H31" i="1"/>
  <c r="H32" i="1"/>
  <c r="H33" i="1"/>
  <c r="H34" i="1"/>
  <c r="H35" i="1"/>
  <c r="H36" i="1"/>
  <c r="H37" i="1"/>
  <c r="H44" i="1"/>
  <c r="H45" i="1"/>
  <c r="O45" i="1" s="1"/>
  <c r="O37" i="1" l="1"/>
  <c r="N44" i="1"/>
  <c r="O44" i="1"/>
  <c r="H24" i="1"/>
  <c r="H25" i="1"/>
  <c r="H26" i="1"/>
  <c r="H27" i="1"/>
  <c r="O28" i="1"/>
  <c r="O29" i="1"/>
  <c r="O30" i="1"/>
  <c r="O31" i="1"/>
  <c r="O32" i="1"/>
  <c r="O33" i="1"/>
  <c r="O34" i="1"/>
  <c r="O35" i="1"/>
  <c r="O36" i="1"/>
  <c r="H23" i="1"/>
  <c r="O23" i="1" l="1"/>
  <c r="O27" i="1"/>
  <c r="O25" i="1"/>
  <c r="O24" i="1"/>
  <c r="O26" i="1"/>
  <c r="O46" i="1" l="1"/>
  <c r="E15" i="2" s="1"/>
  <c r="N32" i="1"/>
  <c r="M35" i="1"/>
  <c r="N35" i="1" s="1"/>
  <c r="N36" i="1" l="1"/>
  <c r="N45" i="1"/>
  <c r="M30" i="1"/>
  <c r="N30" i="1" s="1"/>
  <c r="N33" i="1"/>
  <c r="M26" i="1"/>
  <c r="N26" i="1" s="1"/>
  <c r="M24" i="1"/>
  <c r="N24" i="1" s="1"/>
  <c r="M27" i="1"/>
  <c r="N27" i="1" s="1"/>
  <c r="H46" i="1"/>
  <c r="M23" i="1"/>
  <c r="N23" i="1" s="1"/>
  <c r="M25" i="1"/>
  <c r="N25" i="1" s="1"/>
  <c r="M28" i="1"/>
  <c r="N28" i="1" s="1"/>
  <c r="M29" i="1"/>
  <c r="N29" i="1" s="1"/>
  <c r="M31" i="1"/>
  <c r="N31" i="1" s="1"/>
  <c r="N34" i="1"/>
  <c r="N37" i="1"/>
  <c r="N46" i="1" l="1"/>
  <c r="F15" i="2" s="1"/>
</calcChain>
</file>

<file path=xl/sharedStrings.xml><?xml version="1.0" encoding="utf-8"?>
<sst xmlns="http://schemas.openxmlformats.org/spreadsheetml/2006/main" count="99" uniqueCount="76">
  <si>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</si>
  <si>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</si>
  <si>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</si>
  <si>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</si>
  <si>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</si>
  <si>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</si>
  <si>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</si>
  <si>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Nr.
p.k.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</si>
  <si>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</si>
  <si>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</si>
  <si>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</si>
  <si>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</si>
  <si>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</si>
  <si>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</si>
  <si>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</si>
  <si>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</si>
  <si>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paciņā 
(gab.)</t>
  </si>
  <si>
    <t>maksimālā mazum-tirdzniecības cena par vienu cigarešu paciņu (EUR)</t>
  </si>
  <si>
    <t>cigarešu paciņu skaits (gab.)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</si>
  <si>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</si>
  <si>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</si>
  <si>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</si>
  <si>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</si>
  <si>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</si>
  <si>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</si>
  <si>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</si>
  <si>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</si>
  <si>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</si>
  <si>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</si>
  <si>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</si>
  <si>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</si>
  <si>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aprēķina formulas</t>
  </si>
  <si>
    <t>j-i</t>
  </si>
  <si>
    <t>h*k</t>
  </si>
  <si>
    <t>(inventarizējamās sabiedrības nosaukums)</t>
  </si>
  <si>
    <t>(inventarizējamās struktūrvienības nosaukums)</t>
  </si>
  <si>
    <t>TABULA Nr.</t>
  </si>
  <si>
    <t>Sastādīts:</t>
  </si>
  <si>
    <t>, pamatojoties uz</t>
  </si>
  <si>
    <t>(dd.mm.gggg.)</t>
  </si>
  <si>
    <t>NB</t>
  </si>
  <si>
    <t>2. Ja komersantam ir vairākas tirdzniecības un/vai uzglabāšanas vietas (struktūrvienības), tad papildus jāizveido viena kopēja akcīzes nodokļa starpības aprēķina tabula.</t>
  </si>
  <si>
    <t xml:space="preserve">                                  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</si>
  <si>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</si>
  <si>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</si>
  <si>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</si>
  <si>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Aprēķinātā nodokļa starpības summa (EUR)</t>
  </si>
  <si>
    <t>Aprēķinu sastādīja:</t>
  </si>
  <si>
    <t>(vārds, uzvārds)                                                                          (paraksts)</t>
  </si>
  <si>
    <t>Komersanta atbildīgā 
amatpersona:</t>
  </si>
  <si>
    <t>(vārds, uzvārds)                                                                           (paraksts)</t>
  </si>
  <si>
    <t>Datums:</t>
  </si>
  <si>
    <t>Uzskaites kods (numurs)</t>
  </si>
  <si>
    <t>CIGAREŠU INVENTARIZĀCIJAS SARAKSTA Nr.</t>
  </si>
  <si>
    <t>(rīkojuma datums, Nr.)</t>
  </si>
  <si>
    <t>1.Norādot ailē "c" konkrēto cigarešu nosaukumu, lūdzam ievadīt ailē "f" un "g" inventarizācijas rezultātā fiksēto cigarešu paciņu skaitu atbilstoši ailē "e"norādītajai mazumtirdzniecības cenai.</t>
  </si>
  <si>
    <r>
      <t xml:space="preserve">1. </t>
    </r>
    <r>
      <rPr>
        <b/>
        <sz val="12"/>
        <color indexed="10"/>
        <rFont val="Times New Roman"/>
        <family val="1"/>
        <charset val="186"/>
      </rPr>
      <t>Tabula aizpildās automātiski</t>
    </r>
    <r>
      <rPr>
        <sz val="12"/>
        <color indexed="10"/>
        <rFont val="Times New Roman"/>
        <family val="1"/>
        <charset val="186"/>
      </rPr>
      <t>, izmantojot datus no iepriekš aizpildītā inventarizācijas saraksta.</t>
    </r>
  </si>
  <si>
    <t>f-g</t>
  </si>
  <si>
    <t>2.Gadījumā, ja atlikumā ir cigaretes ar cenu, kura nav norādīta tabulā, lūdzam, tabulu papildināt ar rindu, norādot attiecīgo cigarešu paciņas cenu, īpašu uzmanību pievēršot šajā tabulā iestrādātajām formulām.</t>
  </si>
  <si>
    <t>Tabakas izstrādājumu daudzums (cigarešu skaits gabalos)</t>
  </si>
  <si>
    <t>Cigarešu skaits (gab.)</t>
  </si>
  <si>
    <t>m</t>
  </si>
  <si>
    <t>h*d</t>
  </si>
  <si>
    <t>3. Ja vienai cigarešu cenai atbilst vairāki cigarešu nosaukumi, tad katrs no tiem jāatspoguļo atsevišķā, jaunizveidotā rindā.</t>
  </si>
  <si>
    <t>8. Zemāk lūdzam aizpildīt tikai pelēkā krāsā iezīmētās ailes.</t>
  </si>
  <si>
    <t>114,70/1000*
cigarešu 
skaits paciņā</t>
  </si>
  <si>
    <t>(78,70/1000*1+(e/d)*
(20/100))*d</t>
  </si>
  <si>
    <t>(92,50/1000*1+(e/d)*
(15/100))*d</t>
  </si>
  <si>
    <t>121,40/1000*
cigarešu 
skaits paciņā</t>
  </si>
  <si>
    <t>(vārds, uzvārds)</t>
  </si>
  <si>
    <t>Vienotais nodokļu konts</t>
  </si>
  <si>
    <t>LV33TREL1060000300000</t>
  </si>
  <si>
    <r>
      <t xml:space="preserve">5. "i" ailē norādītā aprēķina formula </t>
    </r>
    <r>
      <rPr>
        <i/>
        <sz val="12"/>
        <color indexed="10"/>
        <rFont val="Times New Roman"/>
        <family val="1"/>
        <charset val="186"/>
      </rPr>
      <t>114,70/1000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3,60 EUR (ja paciņā ir 20 cigaretes).</t>
    </r>
  </si>
  <si>
    <r>
      <t xml:space="preserve">6. "j" ailē norādītā aprēķina formula </t>
    </r>
    <r>
      <rPr>
        <i/>
        <sz val="12"/>
        <color indexed="10"/>
        <rFont val="Times New Roman"/>
        <family val="1"/>
        <charset val="186"/>
      </rPr>
      <t>121,40/1000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3,80 EUR (ja paciņā ir 20 cigaretes).</t>
    </r>
  </si>
  <si>
    <t>4. Ja "f"ailē norādītais cigarešu paciņu skaits ir mazāks vai vienāds par "g"ailē norādīto, tad "h "ailē cigarešu paciņu skaits netiek aprēķināts, un šādā gadījumā arī "l" aile ir tukša.</t>
  </si>
  <si>
    <t>7. Ja cigarešu uzskaite tiek veikta pēc uzskaites kodiem (numuriem), tad uzskaitījumu var veikt papildu kolonnā "b".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</si>
</sst>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12"/>
      <color indexed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2" fillId="0" borderId="1" xfId="1" applyFont="1" applyBorder="1"/>
    <xf numFmtId="2" fontId="2" fillId="0" borderId="0" xfId="1" applyNumberFormat="1" applyFont="1"/>
    <xf numFmtId="0" fontId="2" fillId="0" borderId="3" xfId="1" applyFont="1" applyBorder="1"/>
    <xf numFmtId="0" fontId="2" fillId="0" borderId="0" xfId="1" applyFont="1"/>
    <xf numFmtId="3" fontId="2" fillId="0" borderId="0" xfId="1" applyNumberFormat="1" applyFont="1"/>
    <xf numFmtId="0" fontId="4" fillId="0" borderId="10" xfId="1" applyFont="1" applyBorder="1" applyAlignment="1">
      <alignment horizontal="center"/>
    </xf>
    <xf numFmtId="2" fontId="2" fillId="0" borderId="10" xfId="1" applyNumberFormat="1" applyFont="1" applyBorder="1" applyAlignment="1"/>
    <xf numFmtId="0" fontId="2" fillId="0" borderId="0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4" fillId="0" borderId="0" xfId="1" applyFont="1" applyAlignment="1"/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49" fontId="9" fillId="0" borderId="0" xfId="1" applyNumberFormat="1" applyFont="1" applyBorder="1" applyAlignment="1">
      <alignment vertical="center" wrapText="1"/>
    </xf>
    <xf numFmtId="0" fontId="9" fillId="0" borderId="0" xfId="1" applyNumberFormat="1" applyFont="1" applyAlignment="1">
      <alignment wrapText="1"/>
    </xf>
    <xf numFmtId="49" fontId="4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right"/>
    </xf>
    <xf numFmtId="2" fontId="8" fillId="0" borderId="0" xfId="1" applyNumberFormat="1" applyFont="1" applyAlignment="1">
      <alignment horizontal="center"/>
    </xf>
    <xf numFmtId="0" fontId="8" fillId="0" borderId="0" xfId="1" applyFont="1" applyAlignment="1"/>
    <xf numFmtId="2" fontId="8" fillId="0" borderId="0" xfId="1" applyNumberFormat="1" applyFont="1" applyBorder="1" applyAlignment="1"/>
    <xf numFmtId="49" fontId="8" fillId="0" borderId="0" xfId="1" applyNumberFormat="1" applyFont="1" applyBorder="1" applyAlignment="1"/>
    <xf numFmtId="0" fontId="4" fillId="0" borderId="0" xfId="1" applyFont="1" applyAlignment="1">
      <alignment horizontal="left"/>
    </xf>
    <xf numFmtId="0" fontId="8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15" xfId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11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10" xfId="1" applyFont="1" applyBorder="1" applyAlignment="1" applyProtection="1">
      <alignment horizontal="left"/>
      <protection locked="0"/>
    </xf>
    <xf numFmtId="0" fontId="9" fillId="0" borderId="0" xfId="1" applyFont="1" applyFill="1" applyAlignment="1">
      <alignment wrapText="1"/>
    </xf>
    <xf numFmtId="0" fontId="4" fillId="0" borderId="0" xfId="1" applyFont="1" applyAlignment="1"/>
    <xf numFmtId="0" fontId="2" fillId="0" borderId="0" xfId="1" applyFont="1" applyBorder="1" applyAlignment="1">
      <alignment vertical="top"/>
    </xf>
    <xf numFmtId="2" fontId="8" fillId="0" borderId="0" xfId="1" applyNumberFormat="1" applyFont="1" applyAlignment="1"/>
    <xf numFmtId="0" fontId="9" fillId="0" borderId="0" xfId="1" applyFont="1" applyAlignment="1"/>
    <xf numFmtId="0" fontId="2" fillId="0" borderId="0" xfId="1" applyFont="1" applyBorder="1" applyAlignment="1"/>
    <xf numFmtId="0" fontId="2" fillId="0" borderId="11" xfId="1" applyFont="1" applyBorder="1" applyAlignment="1"/>
    <xf numFmtId="0" fontId="4" fillId="0" borderId="16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3" fontId="5" fillId="0" borderId="21" xfId="1" applyNumberFormat="1" applyFont="1" applyBorder="1" applyAlignment="1">
      <alignment horizontal="center" vertical="center" wrapText="1"/>
    </xf>
    <xf numFmtId="2" fontId="5" fillId="0" borderId="25" xfId="1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2" fontId="6" fillId="0" borderId="1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right"/>
    </xf>
    <xf numFmtId="0" fontId="3" fillId="0" borderId="13" xfId="1" applyFont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2" fontId="3" fillId="0" borderId="13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right"/>
    </xf>
    <xf numFmtId="2" fontId="2" fillId="0" borderId="0" xfId="1" applyNumberFormat="1" applyFont="1" applyBorder="1"/>
    <xf numFmtId="0" fontId="0" fillId="0" borderId="0" xfId="0" applyBorder="1"/>
    <xf numFmtId="3" fontId="5" fillId="0" borderId="9" xfId="1" applyNumberFormat="1" applyFont="1" applyBorder="1" applyAlignment="1">
      <alignment horizontal="right" vertical="center" wrapText="1"/>
    </xf>
    <xf numFmtId="4" fontId="5" fillId="0" borderId="17" xfId="1" applyNumberFormat="1" applyFont="1" applyBorder="1" applyAlignment="1">
      <alignment horizontal="right" vertical="center" wrapText="1"/>
    </xf>
    <xf numFmtId="3" fontId="2" fillId="0" borderId="24" xfId="1" applyNumberFormat="1" applyFont="1" applyBorder="1"/>
    <xf numFmtId="3" fontId="2" fillId="0" borderId="15" xfId="1" applyNumberFormat="1" applyFont="1" applyBorder="1"/>
    <xf numFmtId="0" fontId="2" fillId="3" borderId="4" xfId="1" applyFont="1" applyFill="1" applyBorder="1"/>
    <xf numFmtId="3" fontId="2" fillId="3" borderId="4" xfId="1" applyNumberFormat="1" applyFont="1" applyFill="1" applyBorder="1" applyAlignment="1">
      <alignment horizontal="right"/>
    </xf>
    <xf numFmtId="0" fontId="2" fillId="3" borderId="2" xfId="1" applyFont="1" applyFill="1" applyBorder="1"/>
    <xf numFmtId="3" fontId="2" fillId="3" borderId="2" xfId="1" applyNumberFormat="1" applyFont="1" applyFill="1" applyBorder="1" applyAlignment="1">
      <alignment horizontal="right"/>
    </xf>
    <xf numFmtId="3" fontId="2" fillId="0" borderId="22" xfId="1" applyNumberFormat="1" applyFont="1" applyBorder="1"/>
    <xf numFmtId="0" fontId="6" fillId="0" borderId="27" xfId="1" applyFont="1" applyBorder="1" applyAlignment="1">
      <alignment horizontal="center" vertical="center"/>
    </xf>
    <xf numFmtId="3" fontId="2" fillId="2" borderId="28" xfId="1" applyNumberFormat="1" applyFont="1" applyFill="1" applyBorder="1" applyAlignment="1"/>
    <xf numFmtId="3" fontId="2" fillId="2" borderId="26" xfId="1" applyNumberFormat="1" applyFont="1" applyFill="1" applyBorder="1" applyAlignment="1"/>
    <xf numFmtId="2" fontId="6" fillId="0" borderId="29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2" fontId="6" fillId="0" borderId="14" xfId="1" applyNumberFormat="1" applyFont="1" applyBorder="1" applyAlignment="1">
      <alignment horizontal="center" vertical="center" wrapText="1"/>
    </xf>
    <xf numFmtId="2" fontId="6" fillId="0" borderId="27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/>
    </xf>
    <xf numFmtId="4" fontId="2" fillId="0" borderId="30" xfId="1" applyNumberFormat="1" applyFont="1" applyBorder="1" applyAlignment="1">
      <alignment horizontal="right"/>
    </xf>
    <xf numFmtId="4" fontId="2" fillId="0" borderId="3" xfId="1" applyNumberFormat="1" applyFont="1" applyBorder="1" applyAlignment="1">
      <alignment horizontal="right"/>
    </xf>
    <xf numFmtId="4" fontId="2" fillId="0" borderId="31" xfId="1" applyNumberFormat="1" applyFont="1" applyBorder="1" applyAlignment="1">
      <alignment horizontal="right"/>
    </xf>
    <xf numFmtId="4" fontId="2" fillId="0" borderId="23" xfId="1" applyNumberFormat="1" applyFont="1" applyFill="1" applyBorder="1" applyAlignment="1">
      <alignment horizontal="right"/>
    </xf>
    <xf numFmtId="4" fontId="2" fillId="0" borderId="5" xfId="1" applyNumberFormat="1" applyFont="1" applyFill="1" applyBorder="1" applyAlignment="1">
      <alignment horizontal="right"/>
    </xf>
    <xf numFmtId="4" fontId="2" fillId="0" borderId="32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3" fontId="3" fillId="0" borderId="33" xfId="1" applyNumberFormat="1" applyFont="1" applyFill="1" applyBorder="1" applyAlignment="1">
      <alignment horizontal="right"/>
    </xf>
    <xf numFmtId="3" fontId="2" fillId="0" borderId="34" xfId="1" applyNumberFormat="1" applyFont="1" applyFill="1" applyBorder="1" applyAlignment="1">
      <alignment horizontal="right"/>
    </xf>
    <xf numFmtId="3" fontId="2" fillId="0" borderId="35" xfId="1" applyNumberFormat="1" applyFont="1" applyFill="1" applyBorder="1" applyAlignment="1">
      <alignment horizontal="right"/>
    </xf>
    <xf numFmtId="3" fontId="3" fillId="0" borderId="34" xfId="1" applyNumberFormat="1" applyFont="1" applyFill="1" applyBorder="1" applyAlignment="1">
      <alignment horizontal="right" vertical="center" wrapText="1"/>
    </xf>
    <xf numFmtId="3" fontId="3" fillId="0" borderId="29" xfId="1" applyNumberFormat="1" applyFont="1" applyBorder="1" applyAlignment="1">
      <alignment horizontal="center"/>
    </xf>
    <xf numFmtId="0" fontId="2" fillId="3" borderId="30" xfId="1" applyFont="1" applyFill="1" applyBorder="1" applyAlignment="1">
      <alignment horizontal="right"/>
    </xf>
    <xf numFmtId="0" fontId="2" fillId="3" borderId="36" xfId="1" applyFont="1" applyFill="1" applyBorder="1" applyAlignment="1">
      <alignment horizontal="right"/>
    </xf>
    <xf numFmtId="0" fontId="3" fillId="0" borderId="14" xfId="1" applyFont="1" applyBorder="1" applyAlignment="1">
      <alignment horizontal="center"/>
    </xf>
    <xf numFmtId="2" fontId="5" fillId="0" borderId="21" xfId="1" applyNumberFormat="1" applyFont="1" applyBorder="1" applyAlignment="1">
      <alignment horizontal="center" vertical="center" wrapText="1"/>
    </xf>
    <xf numFmtId="4" fontId="2" fillId="5" borderId="26" xfId="1" applyNumberFormat="1" applyFont="1" applyFill="1" applyBorder="1" applyAlignment="1">
      <alignment horizontal="right" vertical="center" wrapText="1"/>
    </xf>
    <xf numFmtId="4" fontId="2" fillId="5" borderId="25" xfId="1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top"/>
    </xf>
    <xf numFmtId="2" fontId="2" fillId="0" borderId="10" xfId="1" applyNumberFormat="1" applyFont="1" applyBorder="1"/>
    <xf numFmtId="49" fontId="4" fillId="0" borderId="10" xfId="1" applyNumberFormat="1" applyFont="1" applyBorder="1" applyAlignment="1">
      <alignment vertical="center" wrapText="1"/>
    </xf>
    <xf numFmtId="4" fontId="2" fillId="5" borderId="5" xfId="1" applyNumberFormat="1" applyFont="1" applyFill="1" applyBorder="1" applyAlignment="1">
      <alignment horizontal="right" vertical="center" wrapText="1"/>
    </xf>
    <xf numFmtId="4" fontId="2" fillId="5" borderId="11" xfId="1" applyNumberFormat="1" applyFont="1" applyFill="1" applyBorder="1" applyAlignment="1">
      <alignment horizontal="right" vertical="center" wrapText="1"/>
    </xf>
    <xf numFmtId="3" fontId="2" fillId="0" borderId="35" xfId="1" applyNumberFormat="1" applyFont="1" applyFill="1" applyBorder="1" applyAlignment="1">
      <alignment horizontal="right" vertical="center" wrapText="1"/>
    </xf>
    <xf numFmtId="4" fontId="2" fillId="0" borderId="24" xfId="1" applyNumberFormat="1" applyFont="1" applyFill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4" fontId="2" fillId="0" borderId="10" xfId="1" applyNumberFormat="1" applyFont="1" applyFill="1" applyBorder="1" applyAlignment="1">
      <alignment horizontal="right"/>
    </xf>
    <xf numFmtId="4" fontId="2" fillId="0" borderId="38" xfId="1" applyNumberFormat="1" applyFont="1" applyFill="1" applyBorder="1" applyAlignment="1">
      <alignment horizontal="right"/>
    </xf>
    <xf numFmtId="2" fontId="5" fillId="0" borderId="22" xfId="1" applyNumberFormat="1" applyFont="1" applyBorder="1" applyAlignment="1">
      <alignment horizontal="center" vertical="center" wrapText="1"/>
    </xf>
    <xf numFmtId="2" fontId="5" fillId="0" borderId="23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top"/>
    </xf>
    <xf numFmtId="0" fontId="2" fillId="0" borderId="10" xfId="1" applyFont="1" applyBorder="1" applyAlignment="1">
      <alignment horizontal="center"/>
    </xf>
    <xf numFmtId="0" fontId="9" fillId="0" borderId="0" xfId="1" applyFont="1" applyAlignment="1">
      <alignment horizontal="left" wrapText="1"/>
    </xf>
    <xf numFmtId="0" fontId="9" fillId="0" borderId="0" xfId="1" applyFont="1" applyFill="1" applyAlignment="1">
      <alignment horizontal="left" wrapText="1"/>
    </xf>
    <xf numFmtId="0" fontId="4" fillId="0" borderId="0" xfId="1" applyFont="1" applyAlignment="1"/>
    <xf numFmtId="0" fontId="4" fillId="0" borderId="10" xfId="1" applyFont="1" applyBorder="1" applyAlignment="1">
      <alignment horizontal="center"/>
    </xf>
    <xf numFmtId="2" fontId="2" fillId="0" borderId="11" xfId="1" applyNumberFormat="1" applyFont="1" applyBorder="1" applyAlignment="1">
      <alignment horizontal="center" vertical="top"/>
    </xf>
    <xf numFmtId="2" fontId="5" fillId="0" borderId="21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28" xfId="1" applyNumberFormat="1" applyFont="1" applyBorder="1" applyAlignment="1">
      <alignment horizontal="center" vertical="center" wrapText="1"/>
    </xf>
    <xf numFmtId="2" fontId="5" fillId="0" borderId="26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2" fillId="0" borderId="11" xfId="1" applyFont="1" applyBorder="1" applyAlignment="1" applyProtection="1">
      <alignment horizontal="center" vertical="top"/>
      <protection locked="0"/>
    </xf>
    <xf numFmtId="0" fontId="4" fillId="0" borderId="0" xfId="1" applyFont="1" applyAlignment="1" applyProtection="1">
      <protection locked="0"/>
    </xf>
    <xf numFmtId="0" fontId="7" fillId="0" borderId="5" xfId="1" applyFont="1" applyBorder="1" applyAlignme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11" fillId="4" borderId="7" xfId="1" applyFont="1" applyFill="1" applyBorder="1" applyAlignment="1" applyProtection="1">
      <alignment horizontal="center" vertical="center" wrapText="1"/>
      <protection locked="0"/>
    </xf>
    <xf numFmtId="0" fontId="11" fillId="4" borderId="6" xfId="1" applyFont="1" applyFill="1" applyBorder="1" applyAlignment="1" applyProtection="1">
      <alignment horizontal="center" vertical="center" wrapText="1"/>
      <protection locked="0"/>
    </xf>
    <xf numFmtId="0" fontId="11" fillId="4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wrapText="1"/>
      <protection locked="0"/>
    </xf>
    <xf numFmtId="0" fontId="8" fillId="0" borderId="10" xfId="1" applyFont="1" applyBorder="1" applyAlignment="1" applyProtection="1">
      <protection locked="0"/>
    </xf>
    <xf numFmtId="0" fontId="9" fillId="0" borderId="0" xfId="1" applyFont="1" applyFill="1" applyAlignment="1"/>
    <xf numFmtId="0" fontId="9" fillId="0" borderId="0" xfId="1" applyFont="1" applyFill="1" applyAlignment="1">
      <alignment vertical="top" wrapText="1"/>
    </xf>
    <xf numFmtId="0" fontId="9" fillId="0" borderId="0" xfId="1" applyFont="1" applyFill="1" applyAlignment="1">
      <alignment wrapText="1"/>
    </xf>
    <xf numFmtId="0" fontId="8" fillId="0" borderId="0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133350</xdr:colOff>
      <xdr:row>0</xdr:row>
      <xdr:rowOff>533400</xdr:rowOff>
    </xdr:from>
    <xdr:ext cx="184731" cy="264560"/>
    <xdr:sp macro="" textlink="">
      <xdr:nvSpPr>
        <xdr:cNvPr id="4" name="TextBox 3"/>
        <xdr:cNvSpPr txBox="1"/>
      </xdr:nvSpPr>
      <xdr:spPr>
        <a:xfrm>
          <a:off x="12201525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2.xml"/><Relationship Id="rId12" Type="http://schemas.openxmlformats.org/officeDocument/2006/relationships/revisionLog" Target="revisionLog1.xml"/><Relationship Id="rId16" Type="http://schemas.openxmlformats.org/officeDocument/2006/relationships/revisionLog" Target="revisionLog5.xml"/><Relationship Id="rId15" Type="http://schemas.openxmlformats.org/officeDocument/2006/relationships/revisionLog" Target="revisionLog4.xml"/><Relationship Id="rId1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5A5A8E3-F1A4-4BFE-8A1B-2A613FD45E7D}" diskRevisions="1" revisionId="134" version="9">
  <header guid="{B46C16BF-FEA0-4131-916A-2E4BA4564B83}" dateTime="2021-03-18T12:45:43" maxSheetId="3" userName="Inga Sirija" r:id="rId12" minRId="110" maxRId="119">
    <sheetIdMap count="2">
      <sheetId val="1"/>
      <sheetId val="2"/>
    </sheetIdMap>
  </header>
  <header guid="{F9E7F0E0-A7F1-447A-BE95-E2200A6EECD4}" dateTime="2021-04-01T14:25:16" maxSheetId="3" userName="Inga Sirija" r:id="rId13">
    <sheetIdMap count="2">
      <sheetId val="1"/>
      <sheetId val="2"/>
    </sheetIdMap>
  </header>
  <header guid="{DBF2FC34-1BBE-46A8-B802-01B77E511F8B}" dateTime="2021-04-01T14:28:05" maxSheetId="3" userName="Inga Sirija" r:id="rId14">
    <sheetIdMap count="2">
      <sheetId val="1"/>
      <sheetId val="2"/>
    </sheetIdMap>
  </header>
  <header guid="{BFB14A56-DCAE-475A-8201-641F015492DA}" dateTime="2021-04-01T14:28:34" maxSheetId="3" userName="Inga Sirija" r:id="rId15">
    <sheetIdMap count="2">
      <sheetId val="1"/>
      <sheetId val="2"/>
    </sheetIdMap>
  </header>
  <header guid="{65A5A8E3-F1A4-4BFE-8A1B-2A613FD45E7D}" dateTime="2021-04-01T14:28:51" maxSheetId="3" userName="Inga Sirija" r:id="rId1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1">
    <oc r="M33">
      <f>IF(K33+L33-I33-J33&gt;=0, K33+L33-I33-J33, 0)</f>
    </oc>
    <nc r="M33">
      <f>IF(K33+L33-I33-J33&gt;=0, K33+L33-I33-J33, 0)</f>
    </nc>
  </rcc>
  <rcc rId="111" sId="1">
    <oc r="M36">
      <f>IF(K36+L36-I36-J36&gt;=0, K36+L36-I36-J36, 0)</f>
    </oc>
    <nc r="M36">
      <f>IF(K36+L36-I36-J36&gt;=0, K36+L36-I36-J36, 0)</f>
    </nc>
  </rcc>
  <rcc rId="112" sId="1">
    <oc r="K33">
      <f>121.4/1000*D33</f>
    </oc>
    <nc r="K33">
      <f>121.4/1000*D33</f>
    </nc>
  </rcc>
  <rcc rId="113" sId="1" numFmtId="4">
    <oc r="K34">
      <v>2.4300000000000002</v>
    </oc>
    <nc r="K34">
      <f>121.4/1000*D34</f>
    </nc>
  </rcc>
  <rcc rId="114" sId="1" numFmtId="4">
    <oc r="K35">
      <v>2.4300000000000002</v>
    </oc>
    <nc r="K35">
      <f>121.4/1000*D35</f>
    </nc>
  </rcc>
  <rcc rId="115" sId="1" numFmtId="4">
    <oc r="K36">
      <v>2.4300000000000002</v>
    </oc>
    <nc r="K36">
      <f>121.4/1000*D36</f>
    </nc>
  </rcc>
  <rcc rId="116" sId="1">
    <oc r="M37">
      <f>IF(K37+L37-I37-J37&gt;=0, K37+L37-I37-J37, 0)</f>
    </oc>
    <nc r="M37">
      <f>IF(K37+L37-I37-J37&gt;=0, K37+L37-I37-J37, 0)</f>
    </nc>
  </rcc>
  <rcc rId="117" sId="1">
    <oc r="M34">
      <f>IF(K34+L34-I34-J34&gt;=0, K34+L34-I34-J34, 0)</f>
    </oc>
    <nc r="M34">
      <f>IF(K34+L34-I34-J34&gt;=0, K34+L34-I34-J34, 0)</f>
    </nc>
  </rcc>
  <rcc rId="118" sId="1">
    <oc r="M32">
      <f>IF(K32+L32-I32-J32&gt;=0, K32+L32-I32-J32, 0)</f>
    </oc>
    <nc r="M32">
      <f>IF(K32+L32-I32-J32&gt;=0, K32+L32-I32-J32, 0)</f>
    </nc>
  </rcc>
  <rcc rId="119" sId="1">
    <oc r="K37">
      <v>2.4300000000000002</v>
    </oc>
    <nc r="K37">
      <f>121.4/1000*D37</f>
    </nc>
  </rcc>
  <rdn rId="0" localSheetId="1" customView="1" name="Z_53F9B191_4AFF_4C65_8B75_7693FC6B6F68_.wvu.PrintArea" hidden="1" oldHidden="1">
    <formula>Cigaretes!$A$11:$O$60</formula>
  </rdn>
  <rdn rId="0" localSheetId="2" customView="1" name="Z_53F9B191_4AFF_4C65_8B75_7693FC6B6F68_.wvu.PrintArea" hidden="1" oldHidden="1">
    <formula>'Nodokļa aprēķina tabula'!$A$7:$G$23</formula>
  </rdn>
  <rdn rId="0" localSheetId="2" customView="1" name="Z_53F9B191_4AFF_4C65_8B75_7693FC6B6F68_.wvu.Cols" hidden="1" oldHidden="1">
    <formula>'Nodokļa aprēķina tabula'!$G:$H</formula>
  </rdn>
  <rcv guid="{53F9B191-4AFF-4C65-8B75-7693FC6B6F6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F9B191-4AFF-4C65-8B75-7693FC6B6F68}" action="delete"/>
  <rdn rId="0" localSheetId="1" customView="1" name="Z_53F9B191_4AFF_4C65_8B75_7693FC6B6F68_.wvu.PrintArea" hidden="1" oldHidden="1">
    <formula>Cigaretes!$A$11:$O$60</formula>
    <oldFormula>Cigaretes!$A$11:$O$60</oldFormula>
  </rdn>
  <rdn rId="0" localSheetId="2" customView="1" name="Z_53F9B191_4AFF_4C65_8B75_7693FC6B6F68_.wvu.PrintArea" hidden="1" oldHidden="1">
    <formula>'Nodokļa aprēķina tabula'!$A$7:$G$23</formula>
    <oldFormula>'Nodokļa aprēķina tabula'!$A$7:$G$23</oldFormula>
  </rdn>
  <rdn rId="0" localSheetId="2" customView="1" name="Z_53F9B191_4AFF_4C65_8B75_7693FC6B6F68_.wvu.Cols" hidden="1" oldHidden="1">
    <formula>'Nodokļa aprēķina tabula'!$G:$H</formula>
    <oldFormula>'Nodokļa aprēķina tabula'!$G:$H</oldFormula>
  </rdn>
  <rcv guid="{53F9B191-4AFF-4C65-8B75-7693FC6B6F6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F9B191-4AFF-4C65-8B75-7693FC6B6F68}" action="delete"/>
  <rdn rId="0" localSheetId="1" customView="1" name="Z_53F9B191_4AFF_4C65_8B75_7693FC6B6F68_.wvu.PrintArea" hidden="1" oldHidden="1">
    <formula>Cigaretes!$A$11:$O$60</formula>
    <oldFormula>Cigaretes!$A$11:$O$60</oldFormula>
  </rdn>
  <rdn rId="0" localSheetId="2" customView="1" name="Z_53F9B191_4AFF_4C65_8B75_7693FC6B6F68_.wvu.PrintArea" hidden="1" oldHidden="1">
    <formula>'Nodokļa aprēķina tabula'!$A$7:$G$23</formula>
    <oldFormula>'Nodokļa aprēķina tabula'!$A$7:$G$23</oldFormula>
  </rdn>
  <rdn rId="0" localSheetId="2" customView="1" name="Z_53F9B191_4AFF_4C65_8B75_7693FC6B6F68_.wvu.Cols" hidden="1" oldHidden="1">
    <formula>'Nodokļa aprēķina tabula'!$G:$H</formula>
    <oldFormula>'Nodokļa aprēķina tabula'!$G:$H</oldFormula>
  </rdn>
  <rcv guid="{53F9B191-4AFF-4C65-8B75-7693FC6B6F6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F9B191-4AFF-4C65-8B75-7693FC6B6F68}" action="delete"/>
  <rdn rId="0" localSheetId="1" customView="1" name="Z_53F9B191_4AFF_4C65_8B75_7693FC6B6F68_.wvu.PrintArea" hidden="1" oldHidden="1">
    <formula>Cigaretes!$A$11:$O$60</formula>
    <oldFormula>Cigaretes!$A$11:$O$60</oldFormula>
  </rdn>
  <rdn rId="0" localSheetId="2" customView="1" name="Z_53F9B191_4AFF_4C65_8B75_7693FC6B6F68_.wvu.PrintArea" hidden="1" oldHidden="1">
    <formula>'Nodokļa aprēķina tabula'!$A$7:$G$23</formula>
    <oldFormula>'Nodokļa aprēķina tabula'!$A$7:$G$23</oldFormula>
  </rdn>
  <rdn rId="0" localSheetId="2" customView="1" name="Z_53F9B191_4AFF_4C65_8B75_7693FC6B6F68_.wvu.Cols" hidden="1" oldHidden="1">
    <formula>'Nodokļa aprēķina tabula'!$G:$H</formula>
    <oldFormula>'Nodokļa aprēķina tabula'!$G:$H</oldFormula>
  </rdn>
  <rcv guid="{53F9B191-4AFF-4C65-8B75-7693FC6B6F6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F9B191-4AFF-4C65-8B75-7693FC6B6F68}" action="delete"/>
  <rdn rId="0" localSheetId="1" customView="1" name="Z_53F9B191_4AFF_4C65_8B75_7693FC6B6F68_.wvu.PrintArea" hidden="1" oldHidden="1">
    <formula>Cigaretes!$A$11:$O$60</formula>
    <oldFormula>Cigaretes!$A$11:$O$60</oldFormula>
  </rdn>
  <rdn rId="0" localSheetId="2" customView="1" name="Z_53F9B191_4AFF_4C65_8B75_7693FC6B6F68_.wvu.PrintArea" hidden="1" oldHidden="1">
    <formula>'Nodokļa aprēķina tabula'!$A$7:$G$23</formula>
    <oldFormula>'Nodokļa aprēķina tabula'!$A$7:$G$23</oldFormula>
  </rdn>
  <rdn rId="0" localSheetId="2" customView="1" name="Z_53F9B191_4AFF_4C65_8B75_7693FC6B6F68_.wvu.Cols" hidden="1" oldHidden="1">
    <formula>'Nodokļa aprēķina tabula'!$G:$H</formula>
    <oldFormula>'Nodokļa aprēķina tabula'!$G:$H</oldFormula>
  </rdn>
  <rcv guid="{53F9B191-4AFF-4C65-8B75-7693FC6B6F68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zoomScaleNormal="100" workbookViewId="0">
      <selection activeCell="A2" sqref="A2:N2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8" max="8" width="10.7109375" customWidth="1"/>
    <col min="9" max="9" width="11.140625" customWidth="1"/>
    <col min="10" max="10" width="9.85546875" customWidth="1"/>
    <col min="11" max="11" width="10.85546875" customWidth="1"/>
    <col min="12" max="12" width="9.85546875" customWidth="1"/>
  </cols>
  <sheetData>
    <row r="1" spans="1:17" ht="15.7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30" customHeight="1" x14ac:dyDescent="0.25">
      <c r="A2" s="117" t="s">
        <v>55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4"/>
      <c r="P2" s="14"/>
      <c r="Q2" s="14"/>
    </row>
    <row r="3" spans="1:17" ht="30.75" customHeight="1" x14ac:dyDescent="0.25">
      <c r="A3" s="117" t="s">
        <v>58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5"/>
      <c r="P3" s="15"/>
      <c r="Q3" s="15"/>
    </row>
    <row r="4" spans="1:17" ht="15.75" customHeight="1" x14ac:dyDescent="0.25">
      <c r="A4" s="117" t="s">
        <v>63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5"/>
      <c r="P4" s="16"/>
      <c r="Q4" s="16"/>
    </row>
    <row r="5" spans="1:17" ht="15.75" x14ac:dyDescent="0.25">
      <c r="A5" s="117" t="s">
        <v>74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6"/>
      <c r="P5" s="16"/>
      <c r="Q5" s="16"/>
    </row>
    <row r="6" spans="1:17" ht="30.75" customHeight="1" x14ac:dyDescent="0.25">
      <c r="A6" s="118" t="s">
        <v>72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4"/>
      <c r="P6" s="14"/>
      <c r="Q6" s="14"/>
    </row>
    <row r="7" spans="1:17" ht="31.5" customHeight="1" x14ac:dyDescent="0.25">
      <c r="A7" s="118" t="s">
        <v>73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4"/>
      <c r="P7" s="14"/>
      <c r="Q7" s="14"/>
    </row>
    <row r="8" spans="1:17" ht="15.75" customHeight="1" x14ac:dyDescent="0.25">
      <c r="A8" s="117" t="s">
        <v>75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4"/>
      <c r="P8" s="14"/>
      <c r="Q8" s="14"/>
    </row>
    <row r="9" spans="1:17" ht="15.75" customHeight="1" x14ac:dyDescent="0.25">
      <c r="A9" s="117" t="s">
        <v>64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4"/>
      <c r="P9" s="14"/>
      <c r="Q9" s="14"/>
    </row>
    <row r="10" spans="1:17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">
      <c r="A11" s="114"/>
      <c r="B11" s="114"/>
      <c r="C11" s="114"/>
      <c r="D11" s="114"/>
      <c r="E11" s="114"/>
      <c r="F11" s="17"/>
      <c r="G11" s="17"/>
      <c r="H11" s="17"/>
      <c r="I11" s="136"/>
      <c r="J11" s="136"/>
      <c r="K11" s="136"/>
      <c r="L11" s="136"/>
      <c r="M11" s="136"/>
      <c r="N11" s="136"/>
      <c r="O11" s="102"/>
      <c r="P11" s="4"/>
      <c r="Q11" s="4"/>
    </row>
    <row r="12" spans="1:17" x14ac:dyDescent="0.2">
      <c r="A12" s="115" t="s">
        <v>34</v>
      </c>
      <c r="B12" s="115"/>
      <c r="C12" s="115"/>
      <c r="D12" s="115"/>
      <c r="E12" s="115"/>
      <c r="F12" s="4"/>
      <c r="G12" s="4"/>
      <c r="H12" s="4"/>
      <c r="I12" s="115" t="s">
        <v>35</v>
      </c>
      <c r="J12" s="115"/>
      <c r="K12" s="115"/>
      <c r="L12" s="115"/>
      <c r="M12" s="115"/>
      <c r="N12" s="115"/>
      <c r="O12" s="41"/>
      <c r="P12" s="4"/>
      <c r="Q12" s="4"/>
    </row>
    <row r="13" spans="1:17" ht="18.75" x14ac:dyDescent="0.3">
      <c r="A13" s="137" t="s">
        <v>53</v>
      </c>
      <c r="B13" s="137"/>
      <c r="C13" s="137"/>
      <c r="D13" s="137"/>
      <c r="E13" s="137"/>
      <c r="F13" s="137"/>
      <c r="G13" s="137"/>
      <c r="H13" s="137"/>
      <c r="I13" s="20"/>
      <c r="J13" s="113"/>
      <c r="K13" s="113"/>
      <c r="L13" s="18"/>
      <c r="O13" s="19"/>
      <c r="P13" s="4"/>
      <c r="Q13" s="4"/>
    </row>
    <row r="14" spans="1:17" ht="18.75" x14ac:dyDescent="0.3">
      <c r="A14" s="4"/>
      <c r="B14" s="4"/>
      <c r="C14" s="4"/>
      <c r="D14" s="5"/>
      <c r="E14" s="4"/>
      <c r="F14" s="4"/>
      <c r="G14" s="20" t="s">
        <v>36</v>
      </c>
      <c r="I14" s="20"/>
      <c r="J14" s="20"/>
      <c r="K14" s="20"/>
      <c r="L14" s="20"/>
      <c r="M14" s="21"/>
      <c r="N14" s="42"/>
      <c r="O14" s="42"/>
      <c r="P14" s="4"/>
      <c r="Q14" s="4"/>
    </row>
    <row r="15" spans="1:17" ht="18.75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"/>
      <c r="Q15" s="4"/>
    </row>
    <row r="16" spans="1:17" ht="15.75" x14ac:dyDescent="0.25">
      <c r="A16" s="10" t="s">
        <v>37</v>
      </c>
      <c r="B16" s="116"/>
      <c r="C16" s="116"/>
      <c r="D16" s="40" t="s">
        <v>38</v>
      </c>
      <c r="E16" s="40"/>
      <c r="F16" s="116"/>
      <c r="G16" s="116"/>
      <c r="H16" s="116"/>
      <c r="I16" s="116"/>
      <c r="J16" s="23"/>
      <c r="M16" s="44"/>
      <c r="N16" s="4"/>
      <c r="O16" s="4"/>
    </row>
    <row r="17" spans="1:17" ht="18.75" x14ac:dyDescent="0.3">
      <c r="A17" s="4"/>
      <c r="B17" s="24"/>
      <c r="C17" s="45" t="s">
        <v>39</v>
      </c>
      <c r="E17" s="44"/>
      <c r="F17" s="112" t="s">
        <v>54</v>
      </c>
      <c r="G17" s="112"/>
      <c r="H17" s="112"/>
      <c r="I17" s="112"/>
      <c r="J17" s="23"/>
      <c r="K17" s="23"/>
      <c r="L17" s="23"/>
      <c r="M17" s="25"/>
      <c r="N17" s="25"/>
      <c r="O17" s="25"/>
      <c r="P17" s="4"/>
      <c r="Q17" s="4"/>
    </row>
    <row r="18" spans="1:17" ht="13.5" thickBot="1" x14ac:dyDescent="0.25"/>
    <row r="19" spans="1:17" ht="15.75" customHeight="1" x14ac:dyDescent="0.2">
      <c r="A19" s="133" t="s">
        <v>7</v>
      </c>
      <c r="B19" s="125" t="s">
        <v>52</v>
      </c>
      <c r="C19" s="131" t="s">
        <v>8</v>
      </c>
      <c r="D19" s="135" t="s">
        <v>9</v>
      </c>
      <c r="E19" s="135"/>
      <c r="F19" s="135"/>
      <c r="G19" s="131" t="s">
        <v>10</v>
      </c>
      <c r="H19" s="131" t="s">
        <v>11</v>
      </c>
      <c r="I19" s="127" t="s">
        <v>12</v>
      </c>
      <c r="J19" s="127"/>
      <c r="K19" s="127" t="s">
        <v>13</v>
      </c>
      <c r="L19" s="127"/>
      <c r="M19" s="127" t="s">
        <v>14</v>
      </c>
      <c r="N19" s="129" t="s">
        <v>15</v>
      </c>
      <c r="O19" s="110" t="s">
        <v>60</v>
      </c>
    </row>
    <row r="20" spans="1:17" ht="120" x14ac:dyDescent="0.2">
      <c r="A20" s="134"/>
      <c r="B20" s="126"/>
      <c r="C20" s="132"/>
      <c r="D20" s="11" t="s">
        <v>16</v>
      </c>
      <c r="E20" s="12" t="s">
        <v>17</v>
      </c>
      <c r="F20" s="13" t="s">
        <v>18</v>
      </c>
      <c r="G20" s="132"/>
      <c r="H20" s="132"/>
      <c r="I20" s="128"/>
      <c r="J20" s="128"/>
      <c r="K20" s="128"/>
      <c r="L20" s="128"/>
      <c r="M20" s="128"/>
      <c r="N20" s="130"/>
      <c r="O20" s="111"/>
    </row>
    <row r="21" spans="1:17" ht="15.75" customHeight="1" thickBot="1" x14ac:dyDescent="0.25">
      <c r="A21" s="47" t="s">
        <v>19</v>
      </c>
      <c r="B21" s="48" t="s">
        <v>20</v>
      </c>
      <c r="C21" s="48" t="s">
        <v>21</v>
      </c>
      <c r="D21" s="49" t="s">
        <v>22</v>
      </c>
      <c r="E21" s="50" t="s">
        <v>23</v>
      </c>
      <c r="F21" s="51" t="s">
        <v>24</v>
      </c>
      <c r="G21" s="51" t="s">
        <v>25</v>
      </c>
      <c r="H21" s="51" t="s">
        <v>26</v>
      </c>
      <c r="I21" s="122" t="s">
        <v>27</v>
      </c>
      <c r="J21" s="122"/>
      <c r="K21" s="122" t="s">
        <v>28</v>
      </c>
      <c r="L21" s="122"/>
      <c r="M21" s="97" t="s">
        <v>29</v>
      </c>
      <c r="N21" s="52" t="s">
        <v>30</v>
      </c>
      <c r="O21" s="53" t="s">
        <v>61</v>
      </c>
    </row>
    <row r="22" spans="1:17" ht="36.75" thickBot="1" x14ac:dyDescent="0.25">
      <c r="A22" s="123" t="s">
        <v>31</v>
      </c>
      <c r="B22" s="124"/>
      <c r="C22" s="124"/>
      <c r="D22" s="124"/>
      <c r="E22" s="124"/>
      <c r="F22" s="124"/>
      <c r="G22" s="124"/>
      <c r="H22" s="72" t="s">
        <v>57</v>
      </c>
      <c r="I22" s="76" t="s">
        <v>65</v>
      </c>
      <c r="J22" s="77" t="s">
        <v>66</v>
      </c>
      <c r="K22" s="75" t="s">
        <v>68</v>
      </c>
      <c r="L22" s="78" t="s">
        <v>67</v>
      </c>
      <c r="M22" s="79" t="s">
        <v>32</v>
      </c>
      <c r="N22" s="80" t="s">
        <v>33</v>
      </c>
      <c r="O22" s="54" t="s">
        <v>62</v>
      </c>
    </row>
    <row r="23" spans="1:17" x14ac:dyDescent="0.2">
      <c r="A23" s="1">
        <v>1</v>
      </c>
      <c r="B23" s="69"/>
      <c r="C23" s="94"/>
      <c r="D23" s="89">
        <v>20</v>
      </c>
      <c r="E23" s="103">
        <v>2.8</v>
      </c>
      <c r="F23" s="70"/>
      <c r="G23" s="70"/>
      <c r="H23" s="73">
        <f>IF(F23-G23&gt;=0,F23-G23,0)</f>
        <v>0</v>
      </c>
      <c r="I23" s="85">
        <f>114.7/1000*D23</f>
        <v>2.294</v>
      </c>
      <c r="J23" s="85"/>
      <c r="K23" s="85">
        <f>121.4/1000*D23</f>
        <v>2.4279999999999999</v>
      </c>
      <c r="L23" s="87"/>
      <c r="M23" s="81">
        <f t="shared" ref="M23:M40" si="0">IF(K23+L23-I23-J23&gt;=0, K23+L23-I23-J23, 0)</f>
        <v>0.1339999999999999</v>
      </c>
      <c r="N23" s="82">
        <f>ROUND(H23*M23,2)</f>
        <v>0</v>
      </c>
      <c r="O23" s="71">
        <f>H23*D23</f>
        <v>0</v>
      </c>
    </row>
    <row r="24" spans="1:17" x14ac:dyDescent="0.2">
      <c r="A24" s="3">
        <v>2</v>
      </c>
      <c r="B24" s="67"/>
      <c r="C24" s="95"/>
      <c r="D24" s="90">
        <v>20</v>
      </c>
      <c r="E24" s="103">
        <v>3</v>
      </c>
      <c r="F24" s="68"/>
      <c r="G24" s="68"/>
      <c r="H24" s="74">
        <f t="shared" ref="H24:H45" si="1">IF(F24-G24&gt;=0,F24-G24,0)</f>
        <v>0</v>
      </c>
      <c r="I24" s="85">
        <f t="shared" ref="I24:I33" si="2">114.7/1000*D24</f>
        <v>2.294</v>
      </c>
      <c r="J24" s="85"/>
      <c r="K24" s="85">
        <f t="shared" ref="K24:K32" si="3">121.4/1000*D24</f>
        <v>2.4279999999999999</v>
      </c>
      <c r="L24" s="86"/>
      <c r="M24" s="83">
        <f t="shared" si="0"/>
        <v>0.1339999999999999</v>
      </c>
      <c r="N24" s="84">
        <f t="shared" ref="N24:N45" si="4">ROUND(H24*M24,2)</f>
        <v>0</v>
      </c>
      <c r="O24" s="65">
        <f t="shared" ref="O24:O41" si="5">H24*D24</f>
        <v>0</v>
      </c>
    </row>
    <row r="25" spans="1:17" x14ac:dyDescent="0.2">
      <c r="A25" s="3">
        <v>3</v>
      </c>
      <c r="B25" s="67"/>
      <c r="C25" s="95"/>
      <c r="D25" s="90">
        <v>20</v>
      </c>
      <c r="E25" s="103">
        <v>3.1</v>
      </c>
      <c r="F25" s="68"/>
      <c r="G25" s="68"/>
      <c r="H25" s="74">
        <f t="shared" si="1"/>
        <v>0</v>
      </c>
      <c r="I25" s="85">
        <f t="shared" si="2"/>
        <v>2.294</v>
      </c>
      <c r="J25" s="85"/>
      <c r="K25" s="85">
        <f t="shared" si="3"/>
        <v>2.4279999999999999</v>
      </c>
      <c r="L25" s="86"/>
      <c r="M25" s="83">
        <f t="shared" si="0"/>
        <v>0.1339999999999999</v>
      </c>
      <c r="N25" s="84">
        <f t="shared" si="4"/>
        <v>0</v>
      </c>
      <c r="O25" s="65">
        <f t="shared" si="5"/>
        <v>0</v>
      </c>
    </row>
    <row r="26" spans="1:17" x14ac:dyDescent="0.2">
      <c r="A26" s="3">
        <v>4</v>
      </c>
      <c r="B26" s="67"/>
      <c r="C26" s="95"/>
      <c r="D26" s="90">
        <v>20</v>
      </c>
      <c r="E26" s="103">
        <v>3.2</v>
      </c>
      <c r="F26" s="68"/>
      <c r="G26" s="68"/>
      <c r="H26" s="74">
        <f t="shared" si="1"/>
        <v>0</v>
      </c>
      <c r="I26" s="85">
        <f t="shared" si="2"/>
        <v>2.294</v>
      </c>
      <c r="J26" s="85"/>
      <c r="K26" s="85">
        <f t="shared" si="3"/>
        <v>2.4279999999999999</v>
      </c>
      <c r="L26" s="86"/>
      <c r="M26" s="83">
        <f t="shared" si="0"/>
        <v>0.1339999999999999</v>
      </c>
      <c r="N26" s="84">
        <f t="shared" si="4"/>
        <v>0</v>
      </c>
      <c r="O26" s="65">
        <f t="shared" si="5"/>
        <v>0</v>
      </c>
    </row>
    <row r="27" spans="1:17" x14ac:dyDescent="0.2">
      <c r="A27" s="3">
        <v>5</v>
      </c>
      <c r="B27" s="67"/>
      <c r="C27" s="95"/>
      <c r="D27" s="90">
        <v>20</v>
      </c>
      <c r="E27" s="103">
        <v>3.25</v>
      </c>
      <c r="F27" s="68"/>
      <c r="G27" s="68"/>
      <c r="H27" s="74">
        <f t="shared" si="1"/>
        <v>0</v>
      </c>
      <c r="I27" s="85">
        <f t="shared" si="2"/>
        <v>2.294</v>
      </c>
      <c r="J27" s="85"/>
      <c r="K27" s="85">
        <f t="shared" si="3"/>
        <v>2.4279999999999999</v>
      </c>
      <c r="L27" s="86"/>
      <c r="M27" s="83">
        <f t="shared" si="0"/>
        <v>0.1339999999999999</v>
      </c>
      <c r="N27" s="84">
        <f t="shared" si="4"/>
        <v>0</v>
      </c>
      <c r="O27" s="65">
        <f t="shared" si="5"/>
        <v>0</v>
      </c>
    </row>
    <row r="28" spans="1:17" x14ac:dyDescent="0.2">
      <c r="A28" s="3">
        <v>6</v>
      </c>
      <c r="B28" s="67"/>
      <c r="C28" s="95"/>
      <c r="D28" s="90">
        <v>20</v>
      </c>
      <c r="E28" s="103">
        <v>3.3</v>
      </c>
      <c r="F28" s="68"/>
      <c r="G28" s="68"/>
      <c r="H28" s="74">
        <f t="shared" si="1"/>
        <v>0</v>
      </c>
      <c r="I28" s="85">
        <f t="shared" si="2"/>
        <v>2.294</v>
      </c>
      <c r="J28" s="85"/>
      <c r="K28" s="85">
        <f t="shared" si="3"/>
        <v>2.4279999999999999</v>
      </c>
      <c r="L28" s="86"/>
      <c r="M28" s="83">
        <f t="shared" si="0"/>
        <v>0.1339999999999999</v>
      </c>
      <c r="N28" s="84">
        <f t="shared" si="4"/>
        <v>0</v>
      </c>
      <c r="O28" s="65">
        <f t="shared" si="5"/>
        <v>0</v>
      </c>
    </row>
    <row r="29" spans="1:17" x14ac:dyDescent="0.2">
      <c r="A29" s="3">
        <v>7</v>
      </c>
      <c r="B29" s="67"/>
      <c r="C29" s="95"/>
      <c r="D29" s="90">
        <v>20</v>
      </c>
      <c r="E29" s="103">
        <v>3.4</v>
      </c>
      <c r="F29" s="68"/>
      <c r="G29" s="68"/>
      <c r="H29" s="74">
        <f t="shared" si="1"/>
        <v>0</v>
      </c>
      <c r="I29" s="85">
        <f t="shared" si="2"/>
        <v>2.294</v>
      </c>
      <c r="J29" s="85"/>
      <c r="K29" s="85">
        <f t="shared" si="3"/>
        <v>2.4279999999999999</v>
      </c>
      <c r="L29" s="86"/>
      <c r="M29" s="83">
        <f t="shared" si="0"/>
        <v>0.1339999999999999</v>
      </c>
      <c r="N29" s="84">
        <f t="shared" si="4"/>
        <v>0</v>
      </c>
      <c r="O29" s="65">
        <f t="shared" si="5"/>
        <v>0</v>
      </c>
    </row>
    <row r="30" spans="1:17" x14ac:dyDescent="0.2">
      <c r="A30" s="3">
        <v>8</v>
      </c>
      <c r="B30" s="67"/>
      <c r="C30" s="95"/>
      <c r="D30" s="90">
        <v>20</v>
      </c>
      <c r="E30" s="103">
        <v>3.45</v>
      </c>
      <c r="F30" s="68"/>
      <c r="G30" s="68"/>
      <c r="H30" s="74">
        <f t="shared" si="1"/>
        <v>0</v>
      </c>
      <c r="I30" s="85">
        <f t="shared" si="2"/>
        <v>2.294</v>
      </c>
      <c r="J30" s="85"/>
      <c r="K30" s="85">
        <f t="shared" si="3"/>
        <v>2.4279999999999999</v>
      </c>
      <c r="L30" s="86"/>
      <c r="M30" s="83">
        <f t="shared" si="0"/>
        <v>0.1339999999999999</v>
      </c>
      <c r="N30" s="84">
        <f t="shared" si="4"/>
        <v>0</v>
      </c>
      <c r="O30" s="65">
        <f t="shared" si="5"/>
        <v>0</v>
      </c>
    </row>
    <row r="31" spans="1:17" x14ac:dyDescent="0.2">
      <c r="A31" s="3">
        <v>9</v>
      </c>
      <c r="B31" s="67"/>
      <c r="C31" s="95"/>
      <c r="D31" s="90">
        <v>20</v>
      </c>
      <c r="E31" s="103">
        <v>3.5</v>
      </c>
      <c r="F31" s="68"/>
      <c r="G31" s="68"/>
      <c r="H31" s="74">
        <f t="shared" si="1"/>
        <v>0</v>
      </c>
      <c r="I31" s="85">
        <f t="shared" si="2"/>
        <v>2.294</v>
      </c>
      <c r="J31" s="85"/>
      <c r="K31" s="85">
        <f t="shared" si="3"/>
        <v>2.4279999999999999</v>
      </c>
      <c r="L31" s="86"/>
      <c r="M31" s="83">
        <f t="shared" si="0"/>
        <v>0.1339999999999999</v>
      </c>
      <c r="N31" s="84">
        <f t="shared" si="4"/>
        <v>0</v>
      </c>
      <c r="O31" s="65">
        <f t="shared" si="5"/>
        <v>0</v>
      </c>
    </row>
    <row r="32" spans="1:17" x14ac:dyDescent="0.2">
      <c r="A32" s="3">
        <v>10</v>
      </c>
      <c r="B32" s="67"/>
      <c r="C32" s="95"/>
      <c r="D32" s="90">
        <v>20</v>
      </c>
      <c r="E32" s="103">
        <v>3.55</v>
      </c>
      <c r="F32" s="68"/>
      <c r="G32" s="68"/>
      <c r="H32" s="74">
        <f t="shared" si="1"/>
        <v>0</v>
      </c>
      <c r="I32" s="85">
        <f t="shared" si="2"/>
        <v>2.294</v>
      </c>
      <c r="J32" s="85"/>
      <c r="K32" s="85">
        <f t="shared" si="3"/>
        <v>2.4279999999999999</v>
      </c>
      <c r="L32" s="86"/>
      <c r="M32" s="83">
        <f>IF(K32+L32-I32-J32&gt;=0, K32+L32-I32-J32, 0)</f>
        <v>0.1339999999999999</v>
      </c>
      <c r="N32" s="84">
        <f t="shared" si="4"/>
        <v>0</v>
      </c>
      <c r="O32" s="65">
        <f t="shared" si="5"/>
        <v>0</v>
      </c>
    </row>
    <row r="33" spans="1:15" ht="13.5" thickBot="1" x14ac:dyDescent="0.25">
      <c r="A33" s="3">
        <v>11</v>
      </c>
      <c r="B33" s="67"/>
      <c r="C33" s="95"/>
      <c r="D33" s="90">
        <v>20</v>
      </c>
      <c r="E33" s="103">
        <v>3.6</v>
      </c>
      <c r="F33" s="68"/>
      <c r="G33" s="68"/>
      <c r="H33" s="74">
        <f t="shared" si="1"/>
        <v>0</v>
      </c>
      <c r="I33" s="107">
        <f t="shared" si="2"/>
        <v>2.294</v>
      </c>
      <c r="J33" s="107"/>
      <c r="K33" s="85">
        <f>121.4/1000*D33</f>
        <v>2.4279999999999999</v>
      </c>
      <c r="L33" s="86"/>
      <c r="M33" s="83">
        <f>IF(K33+L33-I33-J33&gt;=0, K33+L33-I33-J33, 0)</f>
        <v>0.1339999999999999</v>
      </c>
      <c r="N33" s="84">
        <f t="shared" si="4"/>
        <v>0</v>
      </c>
      <c r="O33" s="65">
        <f t="shared" si="5"/>
        <v>0</v>
      </c>
    </row>
    <row r="34" spans="1:15" ht="13.5" thickTop="1" x14ac:dyDescent="0.2">
      <c r="A34" s="3">
        <v>12</v>
      </c>
      <c r="B34" s="67"/>
      <c r="C34" s="95"/>
      <c r="D34" s="90">
        <v>20</v>
      </c>
      <c r="E34" s="103">
        <v>3.65</v>
      </c>
      <c r="F34" s="68"/>
      <c r="G34" s="68"/>
      <c r="H34" s="74">
        <f t="shared" si="1"/>
        <v>0</v>
      </c>
      <c r="I34" s="106"/>
      <c r="J34" s="106">
        <f>(78.7/1000*1+(E34/D34)*(20/100))*D34</f>
        <v>2.3039999999999998</v>
      </c>
      <c r="K34" s="85">
        <f t="shared" ref="K34:K36" si="6">121.4/1000*D34</f>
        <v>2.4279999999999999</v>
      </c>
      <c r="L34" s="86"/>
      <c r="M34" s="83">
        <f>IF(K34+L34-I34-J34&gt;=0, K34+L34-I34-J34, 0)</f>
        <v>0.12400000000000011</v>
      </c>
      <c r="N34" s="84">
        <f t="shared" si="4"/>
        <v>0</v>
      </c>
      <c r="O34" s="65">
        <f t="shared" si="5"/>
        <v>0</v>
      </c>
    </row>
    <row r="35" spans="1:15" x14ac:dyDescent="0.2">
      <c r="A35" s="3">
        <v>13</v>
      </c>
      <c r="B35" s="67"/>
      <c r="C35" s="95"/>
      <c r="D35" s="90">
        <v>20</v>
      </c>
      <c r="E35" s="103">
        <v>3.7</v>
      </c>
      <c r="F35" s="68"/>
      <c r="G35" s="68"/>
      <c r="H35" s="74">
        <f t="shared" si="1"/>
        <v>0</v>
      </c>
      <c r="I35" s="85"/>
      <c r="J35" s="85">
        <f t="shared" ref="J35:J43" si="7">(78.7/1000*1+(E35/D35)*(20/100))*D35</f>
        <v>2.3140000000000001</v>
      </c>
      <c r="K35" s="85">
        <f t="shared" si="6"/>
        <v>2.4279999999999999</v>
      </c>
      <c r="L35" s="86"/>
      <c r="M35" s="83">
        <f t="shared" si="0"/>
        <v>0.11399999999999988</v>
      </c>
      <c r="N35" s="84">
        <f t="shared" si="4"/>
        <v>0</v>
      </c>
      <c r="O35" s="65">
        <f t="shared" si="5"/>
        <v>0</v>
      </c>
    </row>
    <row r="36" spans="1:15" x14ac:dyDescent="0.2">
      <c r="A36" s="3">
        <v>14</v>
      </c>
      <c r="B36" s="67"/>
      <c r="C36" s="95"/>
      <c r="D36" s="90">
        <v>20</v>
      </c>
      <c r="E36" s="103">
        <v>3.75</v>
      </c>
      <c r="F36" s="68"/>
      <c r="G36" s="68"/>
      <c r="H36" s="74">
        <f t="shared" si="1"/>
        <v>0</v>
      </c>
      <c r="I36" s="85"/>
      <c r="J36" s="85">
        <f t="shared" si="7"/>
        <v>2.3240000000000003</v>
      </c>
      <c r="K36" s="85">
        <f t="shared" si="6"/>
        <v>2.4279999999999999</v>
      </c>
      <c r="L36" s="86"/>
      <c r="M36" s="83">
        <f>IF(K36+L36-I36-J36&gt;=0, K36+L36-I36-J36, 0)</f>
        <v>0.10399999999999965</v>
      </c>
      <c r="N36" s="84">
        <f t="shared" si="4"/>
        <v>0</v>
      </c>
      <c r="O36" s="65">
        <f t="shared" si="5"/>
        <v>0</v>
      </c>
    </row>
    <row r="37" spans="1:15" ht="13.5" thickBot="1" x14ac:dyDescent="0.25">
      <c r="A37" s="3">
        <v>15</v>
      </c>
      <c r="B37" s="67"/>
      <c r="C37" s="95"/>
      <c r="D37" s="90">
        <v>20</v>
      </c>
      <c r="E37" s="103">
        <v>3.8</v>
      </c>
      <c r="F37" s="68"/>
      <c r="G37" s="68"/>
      <c r="H37" s="74">
        <f t="shared" si="1"/>
        <v>0</v>
      </c>
      <c r="I37" s="85"/>
      <c r="J37" s="85">
        <f t="shared" si="7"/>
        <v>2.3340000000000001</v>
      </c>
      <c r="K37" s="107">
        <f>121.4/1000*D37</f>
        <v>2.4279999999999999</v>
      </c>
      <c r="L37" s="109"/>
      <c r="M37" s="83">
        <f>IF(K37+L37-I37-J37&gt;=0, K37+L37-I37-J37, 0)</f>
        <v>9.3999999999999861E-2</v>
      </c>
      <c r="N37" s="84">
        <f t="shared" si="4"/>
        <v>0</v>
      </c>
      <c r="O37" s="65">
        <f t="shared" si="5"/>
        <v>0</v>
      </c>
    </row>
    <row r="38" spans="1:15" ht="13.5" thickTop="1" x14ac:dyDescent="0.2">
      <c r="A38" s="3">
        <v>16</v>
      </c>
      <c r="B38" s="67"/>
      <c r="C38" s="95"/>
      <c r="D38" s="90">
        <v>20</v>
      </c>
      <c r="E38" s="103">
        <v>3.9</v>
      </c>
      <c r="F38" s="68"/>
      <c r="G38" s="68"/>
      <c r="H38" s="74">
        <f t="shared" si="1"/>
        <v>0</v>
      </c>
      <c r="I38" s="85"/>
      <c r="J38" s="85">
        <f t="shared" si="7"/>
        <v>2.3540000000000001</v>
      </c>
      <c r="K38" s="106"/>
      <c r="L38" s="108">
        <f t="shared" ref="L38:L40" si="8">(92.5/1000*1+(E38/D38)*(15/100))*D38</f>
        <v>2.4350000000000001</v>
      </c>
      <c r="M38" s="83">
        <f t="shared" si="0"/>
        <v>8.0999999999999961E-2</v>
      </c>
      <c r="N38" s="84">
        <f t="shared" si="4"/>
        <v>0</v>
      </c>
      <c r="O38" s="65">
        <f t="shared" si="5"/>
        <v>0</v>
      </c>
    </row>
    <row r="39" spans="1:15" x14ac:dyDescent="0.2">
      <c r="A39" s="3">
        <v>17</v>
      </c>
      <c r="B39" s="67"/>
      <c r="C39" s="95"/>
      <c r="D39" s="90">
        <v>20</v>
      </c>
      <c r="E39" s="103">
        <v>4</v>
      </c>
      <c r="F39" s="68"/>
      <c r="G39" s="68"/>
      <c r="H39" s="74">
        <f t="shared" si="1"/>
        <v>0</v>
      </c>
      <c r="I39" s="85"/>
      <c r="J39" s="85">
        <f t="shared" si="7"/>
        <v>2.3740000000000001</v>
      </c>
      <c r="K39" s="85"/>
      <c r="L39" s="86">
        <f t="shared" si="8"/>
        <v>2.4500000000000002</v>
      </c>
      <c r="M39" s="83">
        <f t="shared" si="0"/>
        <v>7.6000000000000068E-2</v>
      </c>
      <c r="N39" s="84">
        <f t="shared" si="4"/>
        <v>0</v>
      </c>
      <c r="O39" s="65">
        <f t="shared" si="5"/>
        <v>0</v>
      </c>
    </row>
    <row r="40" spans="1:15" x14ac:dyDescent="0.2">
      <c r="A40" s="3">
        <v>18</v>
      </c>
      <c r="B40" s="67"/>
      <c r="C40" s="95"/>
      <c r="D40" s="90">
        <v>20</v>
      </c>
      <c r="E40" s="103">
        <v>4.2</v>
      </c>
      <c r="F40" s="68"/>
      <c r="G40" s="68"/>
      <c r="H40" s="74">
        <f t="shared" si="1"/>
        <v>0</v>
      </c>
      <c r="I40" s="85"/>
      <c r="J40" s="85">
        <f t="shared" si="7"/>
        <v>2.4140000000000001</v>
      </c>
      <c r="K40" s="85"/>
      <c r="L40" s="86">
        <f t="shared" si="8"/>
        <v>2.48</v>
      </c>
      <c r="M40" s="83">
        <f t="shared" si="0"/>
        <v>6.5999999999999837E-2</v>
      </c>
      <c r="N40" s="84">
        <f t="shared" si="4"/>
        <v>0</v>
      </c>
      <c r="O40" s="65">
        <f t="shared" si="5"/>
        <v>0</v>
      </c>
    </row>
    <row r="41" spans="1:15" x14ac:dyDescent="0.2">
      <c r="A41" s="3">
        <v>19</v>
      </c>
      <c r="B41" s="67"/>
      <c r="C41" s="95"/>
      <c r="D41" s="91">
        <v>20</v>
      </c>
      <c r="E41" s="104">
        <v>4.5</v>
      </c>
      <c r="F41" s="68"/>
      <c r="G41" s="68"/>
      <c r="H41" s="74">
        <f t="shared" ref="H41:H43" si="9">IF(F41-G41&gt;=0,F41-G41,0)</f>
        <v>0</v>
      </c>
      <c r="I41" s="85"/>
      <c r="J41" s="85">
        <f t="shared" si="7"/>
        <v>2.4740000000000002</v>
      </c>
      <c r="K41" s="85"/>
      <c r="L41" s="86">
        <f t="shared" ref="L41:L43" si="10">(92.5/1000*1+(E41/D41)*(15/100))*D41</f>
        <v>2.5249999999999999</v>
      </c>
      <c r="M41" s="83">
        <f t="shared" ref="M41:M45" si="11">IF(K41+L41-I41-J41&gt;=0, K41+L41-I41-J41, 0)</f>
        <v>5.0999999999999712E-2</v>
      </c>
      <c r="N41" s="84">
        <f t="shared" ref="N41:N44" si="12">ROUND(H41*M41,2)</f>
        <v>0</v>
      </c>
      <c r="O41" s="65">
        <f t="shared" si="5"/>
        <v>0</v>
      </c>
    </row>
    <row r="42" spans="1:15" x14ac:dyDescent="0.2">
      <c r="A42" s="3">
        <v>20</v>
      </c>
      <c r="B42" s="67"/>
      <c r="C42" s="95"/>
      <c r="D42" s="91">
        <v>20</v>
      </c>
      <c r="E42" s="104">
        <v>4.7</v>
      </c>
      <c r="F42" s="68"/>
      <c r="G42" s="68"/>
      <c r="H42" s="74">
        <f t="shared" si="9"/>
        <v>0</v>
      </c>
      <c r="I42" s="85"/>
      <c r="J42" s="85">
        <f t="shared" si="7"/>
        <v>2.5140000000000002</v>
      </c>
      <c r="K42" s="85"/>
      <c r="L42" s="86">
        <f t="shared" si="10"/>
        <v>2.5550000000000002</v>
      </c>
      <c r="M42" s="83">
        <f t="shared" si="11"/>
        <v>4.0999999999999925E-2</v>
      </c>
      <c r="N42" s="84">
        <f t="shared" si="12"/>
        <v>0</v>
      </c>
      <c r="O42" s="65">
        <f t="shared" ref="O42:O45" si="13">H42*D42</f>
        <v>0</v>
      </c>
    </row>
    <row r="43" spans="1:15" x14ac:dyDescent="0.2">
      <c r="A43" s="3">
        <v>21</v>
      </c>
      <c r="B43" s="67"/>
      <c r="C43" s="95"/>
      <c r="D43" s="90">
        <v>20</v>
      </c>
      <c r="E43" s="98">
        <v>5.2</v>
      </c>
      <c r="F43" s="68"/>
      <c r="G43" s="68"/>
      <c r="H43" s="74">
        <f t="shared" si="9"/>
        <v>0</v>
      </c>
      <c r="I43" s="85"/>
      <c r="J43" s="85">
        <f t="shared" si="7"/>
        <v>2.6140000000000003</v>
      </c>
      <c r="K43" s="85"/>
      <c r="L43" s="86">
        <f t="shared" si="10"/>
        <v>2.63</v>
      </c>
      <c r="M43" s="83">
        <f t="shared" si="11"/>
        <v>1.599999999999957E-2</v>
      </c>
      <c r="N43" s="84">
        <f t="shared" si="12"/>
        <v>0</v>
      </c>
      <c r="O43" s="65">
        <f t="shared" si="13"/>
        <v>0</v>
      </c>
    </row>
    <row r="44" spans="1:15" x14ac:dyDescent="0.2">
      <c r="A44" s="3">
        <v>22</v>
      </c>
      <c r="B44" s="67"/>
      <c r="C44" s="95"/>
      <c r="D44" s="92">
        <v>40</v>
      </c>
      <c r="E44" s="98">
        <v>6.8</v>
      </c>
      <c r="F44" s="68"/>
      <c r="G44" s="68"/>
      <c r="H44" s="74">
        <f t="shared" si="1"/>
        <v>0</v>
      </c>
      <c r="I44" s="85">
        <f>114.7/1000*D44</f>
        <v>4.5880000000000001</v>
      </c>
      <c r="J44" s="85"/>
      <c r="K44" s="85">
        <f>121.4/1000*D44</f>
        <v>4.8559999999999999</v>
      </c>
      <c r="L44" s="86"/>
      <c r="M44" s="83">
        <f t="shared" si="11"/>
        <v>0.26799999999999979</v>
      </c>
      <c r="N44" s="84">
        <f t="shared" si="12"/>
        <v>0</v>
      </c>
      <c r="O44" s="65">
        <f t="shared" si="13"/>
        <v>0</v>
      </c>
    </row>
    <row r="45" spans="1:15" ht="13.5" thickBot="1" x14ac:dyDescent="0.25">
      <c r="A45" s="3">
        <v>23</v>
      </c>
      <c r="B45" s="67"/>
      <c r="C45" s="95"/>
      <c r="D45" s="105">
        <v>40</v>
      </c>
      <c r="E45" s="99">
        <v>6.9</v>
      </c>
      <c r="F45" s="68"/>
      <c r="G45" s="68"/>
      <c r="H45" s="74">
        <f t="shared" si="1"/>
        <v>0</v>
      </c>
      <c r="I45" s="85">
        <f>114.7/1000*D45</f>
        <v>4.5880000000000001</v>
      </c>
      <c r="J45" s="85"/>
      <c r="K45" s="85">
        <f>121.4/1000*D45</f>
        <v>4.8559999999999999</v>
      </c>
      <c r="L45" s="86"/>
      <c r="M45" s="83">
        <f t="shared" si="11"/>
        <v>0.26799999999999979</v>
      </c>
      <c r="N45" s="88">
        <f t="shared" si="4"/>
        <v>0</v>
      </c>
      <c r="O45" s="65">
        <f t="shared" si="13"/>
        <v>0</v>
      </c>
    </row>
    <row r="46" spans="1:15" ht="13.5" thickBot="1" x14ac:dyDescent="0.25">
      <c r="A46" s="55" t="s">
        <v>0</v>
      </c>
      <c r="B46" s="56" t="s">
        <v>1</v>
      </c>
      <c r="C46" s="96" t="s">
        <v>1</v>
      </c>
      <c r="D46" s="93" t="s">
        <v>1</v>
      </c>
      <c r="E46" s="57" t="s">
        <v>1</v>
      </c>
      <c r="F46" s="58" t="s">
        <v>1</v>
      </c>
      <c r="G46" s="58" t="s">
        <v>1</v>
      </c>
      <c r="H46" s="59">
        <f>SUM(H23:H45)</f>
        <v>0</v>
      </c>
      <c r="I46" s="58" t="s">
        <v>1</v>
      </c>
      <c r="J46" s="58" t="s">
        <v>1</v>
      </c>
      <c r="K46" s="58" t="s">
        <v>1</v>
      </c>
      <c r="L46" s="58" t="s">
        <v>1</v>
      </c>
      <c r="M46" s="58" t="s">
        <v>1</v>
      </c>
      <c r="N46" s="60">
        <f>SUM(N23:N45)</f>
        <v>0</v>
      </c>
      <c r="O46" s="66">
        <f>SUM(O23:O45)</f>
        <v>0</v>
      </c>
    </row>
    <row r="47" spans="1:15" x14ac:dyDescent="0.2">
      <c r="A47" s="4"/>
      <c r="B47" s="4"/>
      <c r="C47" s="4"/>
      <c r="D47" s="5"/>
      <c r="E47" s="4"/>
      <c r="F47" s="4"/>
      <c r="G47" s="2"/>
      <c r="H47" s="2"/>
      <c r="I47" s="2"/>
      <c r="J47" s="2"/>
      <c r="K47" s="2"/>
      <c r="L47" s="2"/>
      <c r="M47" s="2"/>
      <c r="N47" s="61"/>
      <c r="O47" s="61"/>
    </row>
    <row r="48" spans="1:15" ht="15.75" x14ac:dyDescent="0.25">
      <c r="A48" s="119" t="s">
        <v>2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2"/>
      <c r="N48" s="61"/>
      <c r="O48" s="61"/>
    </row>
    <row r="49" spans="1:15" ht="15.75" x14ac:dyDescent="0.25">
      <c r="A49" s="119" t="s">
        <v>3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2"/>
      <c r="N49" s="61"/>
      <c r="O49" s="61"/>
    </row>
    <row r="50" spans="1:15" ht="15.75" x14ac:dyDescent="0.25">
      <c r="A50" s="120"/>
      <c r="B50" s="120"/>
      <c r="C50" s="120"/>
      <c r="D50" s="120"/>
      <c r="E50" s="120"/>
      <c r="F50" s="6"/>
      <c r="G50" s="7"/>
      <c r="H50" s="7"/>
      <c r="I50" s="7"/>
      <c r="J50" s="7"/>
      <c r="K50" s="7"/>
      <c r="L50" s="7"/>
      <c r="M50" s="101"/>
      <c r="N50" s="101"/>
      <c r="O50" s="101"/>
    </row>
    <row r="51" spans="1:15" x14ac:dyDescent="0.2">
      <c r="A51" s="115" t="s">
        <v>4</v>
      </c>
      <c r="B51" s="115"/>
      <c r="C51" s="115"/>
      <c r="D51" s="115"/>
      <c r="E51" s="115"/>
      <c r="F51" s="100"/>
      <c r="G51" s="115" t="s">
        <v>69</v>
      </c>
      <c r="H51" s="115"/>
      <c r="I51" s="9"/>
      <c r="J51" s="9"/>
      <c r="K51" s="121" t="s">
        <v>5</v>
      </c>
      <c r="L51" s="121"/>
      <c r="M51" s="2"/>
      <c r="N51" s="61"/>
      <c r="O51" s="61"/>
    </row>
    <row r="52" spans="1:15" ht="15.75" x14ac:dyDescent="0.25">
      <c r="A52" s="119" t="s">
        <v>6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2"/>
      <c r="N52" s="61"/>
      <c r="O52" s="61"/>
    </row>
    <row r="53" spans="1:15" ht="15.75" x14ac:dyDescent="0.25">
      <c r="A53" s="120"/>
      <c r="B53" s="120"/>
      <c r="C53" s="120"/>
      <c r="D53" s="120"/>
      <c r="E53" s="120"/>
      <c r="F53" s="6"/>
      <c r="G53" s="7"/>
      <c r="H53" s="7"/>
      <c r="I53" s="7"/>
      <c r="J53" s="7"/>
      <c r="K53" s="7"/>
      <c r="L53" s="7"/>
      <c r="M53" s="101"/>
      <c r="N53" s="101"/>
      <c r="O53" s="101"/>
    </row>
    <row r="54" spans="1:15" x14ac:dyDescent="0.2">
      <c r="A54" s="115" t="s">
        <v>4</v>
      </c>
      <c r="B54" s="115"/>
      <c r="C54" s="115"/>
      <c r="D54" s="115"/>
      <c r="E54" s="115"/>
      <c r="F54" s="8"/>
      <c r="G54" s="115" t="s">
        <v>69</v>
      </c>
      <c r="H54" s="115"/>
      <c r="I54" s="9"/>
      <c r="J54" s="9"/>
      <c r="K54" s="121" t="s">
        <v>5</v>
      </c>
      <c r="L54" s="121"/>
      <c r="M54" s="2"/>
      <c r="N54" s="61"/>
      <c r="O54" s="61"/>
    </row>
    <row r="55" spans="1:15" ht="15.75" x14ac:dyDescent="0.25">
      <c r="A55" s="120"/>
      <c r="B55" s="120"/>
      <c r="C55" s="120"/>
      <c r="D55" s="120"/>
      <c r="E55" s="120"/>
      <c r="F55" s="6"/>
      <c r="G55" s="7"/>
      <c r="H55" s="7"/>
      <c r="I55" s="7"/>
      <c r="J55" s="7"/>
      <c r="K55" s="7"/>
      <c r="L55" s="7"/>
      <c r="M55" s="101"/>
      <c r="N55" s="101"/>
      <c r="O55" s="101"/>
    </row>
    <row r="56" spans="1:15" x14ac:dyDescent="0.2">
      <c r="A56" s="115" t="s">
        <v>4</v>
      </c>
      <c r="B56" s="115"/>
      <c r="C56" s="115"/>
      <c r="D56" s="115"/>
      <c r="E56" s="115"/>
      <c r="F56" s="8"/>
      <c r="G56" s="115" t="s">
        <v>69</v>
      </c>
      <c r="H56" s="115"/>
      <c r="I56" s="9"/>
      <c r="J56" s="9"/>
      <c r="K56" s="121" t="s">
        <v>5</v>
      </c>
      <c r="L56" s="121"/>
      <c r="M56" s="2"/>
      <c r="N56" s="61"/>
      <c r="O56" s="61"/>
    </row>
    <row r="57" spans="1:15" ht="15.75" x14ac:dyDescent="0.25">
      <c r="A57" s="120"/>
      <c r="B57" s="120"/>
      <c r="C57" s="120"/>
      <c r="D57" s="120"/>
      <c r="E57" s="120"/>
      <c r="F57" s="6"/>
      <c r="G57" s="7"/>
      <c r="H57" s="7"/>
      <c r="I57" s="7"/>
      <c r="J57" s="7"/>
      <c r="K57" s="7"/>
      <c r="L57" s="7"/>
      <c r="M57" s="101"/>
      <c r="N57" s="101"/>
      <c r="O57" s="101"/>
    </row>
    <row r="58" spans="1:15" x14ac:dyDescent="0.2">
      <c r="A58" s="115" t="s">
        <v>4</v>
      </c>
      <c r="B58" s="115"/>
      <c r="C58" s="115"/>
      <c r="D58" s="115"/>
      <c r="E58" s="115"/>
      <c r="F58" s="8"/>
      <c r="G58" s="115" t="s">
        <v>69</v>
      </c>
      <c r="H58" s="115"/>
      <c r="I58" s="9"/>
      <c r="J58" s="9"/>
      <c r="K58" s="121" t="s">
        <v>5</v>
      </c>
      <c r="L58" s="121"/>
      <c r="M58" s="2"/>
      <c r="N58" s="61"/>
      <c r="O58" s="61"/>
    </row>
    <row r="59" spans="1:15" x14ac:dyDescent="0.2">
      <c r="A59" s="4"/>
      <c r="B59" s="4"/>
      <c r="C59" s="4"/>
      <c r="D59" s="5"/>
      <c r="E59" s="4"/>
      <c r="F59" s="4"/>
      <c r="G59" s="2"/>
      <c r="H59" s="2"/>
      <c r="I59" s="2"/>
      <c r="J59" s="2"/>
      <c r="K59" s="2"/>
      <c r="L59" s="2"/>
      <c r="M59" s="2"/>
      <c r="N59" s="61"/>
      <c r="O59" s="61"/>
    </row>
    <row r="60" spans="1:15" x14ac:dyDescent="0.2">
      <c r="A60" s="4"/>
      <c r="B60" s="4"/>
      <c r="C60" s="4"/>
      <c r="D60" s="5"/>
      <c r="E60" s="4"/>
      <c r="F60" s="4"/>
      <c r="G60" s="4"/>
      <c r="H60" s="4"/>
      <c r="I60" s="4"/>
      <c r="J60" s="2"/>
      <c r="K60" s="2"/>
      <c r="L60" s="2"/>
      <c r="M60" s="2"/>
      <c r="N60" s="61"/>
      <c r="O60" s="61"/>
    </row>
    <row r="61" spans="1:15" x14ac:dyDescent="0.2">
      <c r="N61" s="62"/>
      <c r="O61" s="62"/>
    </row>
  </sheetData>
  <customSheetViews>
    <customSheetView guid="{53F9B191-4AFF-4C65-8B75-7693FC6B6F68}" showPageBreaks="1" fitToPage="1" printArea="1">
      <selection activeCell="A2" sqref="A2:N2"/>
      <pageMargins left="0.70866141732283472" right="0.70866141732283472" top="0.74803149606299213" bottom="0.74803149606299213" header="0.31496062992125984" footer="0.31496062992125984"/>
      <pageSetup paperSize="9" scale="81" fitToHeight="0" orientation="landscape" r:id="rId1"/>
      <headerFooter>
        <oddHeader>&amp;LPielikums metodiskajam materiālam par cigarešu  inventarizāciju 
un akcīzes nodokļa starpības summas aprēķināšanu saistībā ar 
akcīzes nodokļa likmes maiņu 2021.gada 1.martā (mazumtirgotājiem)</oddHeader>
      </headerFooter>
    </customSheetView>
    <customSheetView guid="{DE54BDB9-2FE9-4092-BA4F-57885953E570}" showPageBreaks="1" fitToPage="1" printArea="1">
      <selection activeCell="B10" sqref="B10"/>
      <pageMargins left="0.70866141732283472" right="0.70866141732283472" top="0.74803149606299213" bottom="0.74803149606299213" header="0.31496062992125984" footer="0.31496062992125984"/>
      <pageSetup paperSize="9" scale="81" fitToHeight="0" orientation="landscape" r:id="rId2"/>
      <headerFooter>
        <oddHeader>&amp;LPielikums metodiskajam materiālam par cigarešu  inventarizāciju 
un akcīzes nodokļa starpības summas aprēķināšanu saistībā ar 
akcīzes nodokļa likmes maiņu 2019.gada 1.jūlijā (mazumtirgotājiem)</oddHeader>
      </headerFooter>
    </customSheetView>
    <customSheetView guid="{02662218-0360-42E2-854F-62AA0B480ECF}" fitToPage="1">
      <selection activeCell="B10" sqref="B10"/>
      <pageMargins left="0.70866141732283472" right="0.70866141732283472" top="0.74803149606299213" bottom="0.74803149606299213" header="0.31496062992125984" footer="0.31496062992125984"/>
      <pageSetup paperSize="9" scale="81" fitToHeight="0" orientation="landscape" r:id="rId3"/>
      <headerFooter>
        <oddHeader>&amp;LPielikums metodiskajam materiālam par cigarešu  inventarizāciju 
un akcīzes nodokļa starpības summas aprēķināšanu saistībā ar 
akcīzes nodokļa likmes maiņu 2019.gada 1.jūlijā (mazumtirgotājiem)</oddHeader>
      </headerFooter>
    </customSheetView>
  </customSheetViews>
  <mergeCells count="50">
    <mergeCell ref="A8:N8"/>
    <mergeCell ref="A9:N9"/>
    <mergeCell ref="B19:B20"/>
    <mergeCell ref="K19:L20"/>
    <mergeCell ref="M19:M20"/>
    <mergeCell ref="N19:N20"/>
    <mergeCell ref="H19:H20"/>
    <mergeCell ref="I19:J20"/>
    <mergeCell ref="A19:A20"/>
    <mergeCell ref="C19:C20"/>
    <mergeCell ref="D19:F19"/>
    <mergeCell ref="G19:G20"/>
    <mergeCell ref="I11:N11"/>
    <mergeCell ref="I12:N12"/>
    <mergeCell ref="A13:H13"/>
    <mergeCell ref="F16:I16"/>
    <mergeCell ref="I21:J21"/>
    <mergeCell ref="K21:L21"/>
    <mergeCell ref="A57:E57"/>
    <mergeCell ref="A58:E58"/>
    <mergeCell ref="G58:H58"/>
    <mergeCell ref="K58:L58"/>
    <mergeCell ref="A52:L52"/>
    <mergeCell ref="A53:E53"/>
    <mergeCell ref="A54:E54"/>
    <mergeCell ref="G54:H54"/>
    <mergeCell ref="K54:L54"/>
    <mergeCell ref="A55:E55"/>
    <mergeCell ref="A56:E56"/>
    <mergeCell ref="G56:H56"/>
    <mergeCell ref="K56:L56"/>
    <mergeCell ref="A22:G22"/>
    <mergeCell ref="A48:L48"/>
    <mergeCell ref="A49:L49"/>
    <mergeCell ref="A50:E50"/>
    <mergeCell ref="A51:E51"/>
    <mergeCell ref="G51:H51"/>
    <mergeCell ref="K51:L51"/>
    <mergeCell ref="A5:N5"/>
    <mergeCell ref="A6:N6"/>
    <mergeCell ref="A7:N7"/>
    <mergeCell ref="A2:N2"/>
    <mergeCell ref="A3:N3"/>
    <mergeCell ref="A4:N4"/>
    <mergeCell ref="O19:O20"/>
    <mergeCell ref="F17:I17"/>
    <mergeCell ref="J13:K13"/>
    <mergeCell ref="A11:E11"/>
    <mergeCell ref="A12:E12"/>
    <mergeCell ref="B16:C16"/>
  </mergeCells>
  <conditionalFormatting sqref="H23:H40 H42:H45">
    <cfRule type="cellIs" dxfId="1" priority="2" stopIfTrue="1" operator="equal">
      <formula>0</formula>
    </cfRule>
  </conditionalFormatting>
  <conditionalFormatting sqref="H41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4"/>
  <headerFooter>
    <oddHeader>&amp;LPielikums metodiskajam materiālam par cigarešu  inventarizāciju 
un akcīzes nodokļa starpības summas aprēķināšanu saistībā ar 
akcīzes nodokļa likmes maiņu 2021.gada 1.martā (mazumtirgotājiem)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zoomScaleNormal="100" workbookViewId="0">
      <selection activeCell="A3" sqref="A3:G3"/>
    </sheetView>
  </sheetViews>
  <sheetFormatPr defaultRowHeight="12.75" x14ac:dyDescent="0.2"/>
  <cols>
    <col min="1" max="1" width="23" customWidth="1"/>
    <col min="4" max="4" width="36.85546875" customWidth="1"/>
    <col min="5" max="5" width="27.42578125" customWidth="1"/>
    <col min="6" max="6" width="27.140625" customWidth="1"/>
    <col min="7" max="7" width="0.140625" hidden="1" customWidth="1"/>
    <col min="8" max="8" width="9.140625" hidden="1" customWidth="1"/>
  </cols>
  <sheetData>
    <row r="3" spans="1:7" ht="15.75" x14ac:dyDescent="0.25">
      <c r="A3" s="154" t="s">
        <v>40</v>
      </c>
      <c r="B3" s="154"/>
      <c r="C3" s="154"/>
      <c r="D3" s="154"/>
      <c r="E3" s="154"/>
      <c r="F3" s="154"/>
      <c r="G3" s="154"/>
    </row>
    <row r="4" spans="1:7" ht="15.75" x14ac:dyDescent="0.2">
      <c r="A4" s="155" t="s">
        <v>56</v>
      </c>
      <c r="B4" s="155"/>
      <c r="C4" s="155"/>
      <c r="D4" s="155"/>
      <c r="E4" s="155"/>
      <c r="F4" s="155"/>
      <c r="G4" s="155"/>
    </row>
    <row r="5" spans="1:7" ht="28.5" customHeight="1" x14ac:dyDescent="0.25">
      <c r="A5" s="156" t="s">
        <v>41</v>
      </c>
      <c r="B5" s="156"/>
      <c r="C5" s="156"/>
      <c r="D5" s="156"/>
      <c r="E5" s="156"/>
      <c r="F5" s="156"/>
      <c r="G5" s="156"/>
    </row>
    <row r="6" spans="1:7" ht="15.75" x14ac:dyDescent="0.25">
      <c r="A6" s="39"/>
      <c r="B6" s="39"/>
      <c r="C6" s="39"/>
      <c r="D6" s="39"/>
      <c r="E6" s="39"/>
      <c r="F6" s="39"/>
      <c r="G6" s="39"/>
    </row>
    <row r="7" spans="1:7" ht="18.75" x14ac:dyDescent="0.2">
      <c r="A7" s="157" t="s">
        <v>42</v>
      </c>
      <c r="B7" s="157"/>
      <c r="C7" s="157"/>
      <c r="D7" s="157"/>
      <c r="E7" s="157"/>
      <c r="F7" s="157"/>
      <c r="G7" s="157"/>
    </row>
    <row r="8" spans="1:7" ht="18.75" x14ac:dyDescent="0.3">
      <c r="A8" s="152" t="s">
        <v>43</v>
      </c>
      <c r="B8" s="142"/>
      <c r="C8" s="142"/>
      <c r="D8" s="142"/>
      <c r="E8" s="153"/>
      <c r="F8" s="153"/>
      <c r="G8" s="153"/>
    </row>
    <row r="9" spans="1:7" ht="18.75" x14ac:dyDescent="0.3">
      <c r="A9" s="142" t="s">
        <v>44</v>
      </c>
      <c r="B9" s="142"/>
      <c r="C9" s="142"/>
      <c r="D9" s="142"/>
      <c r="E9" s="143"/>
      <c r="F9" s="143"/>
      <c r="G9" s="143"/>
    </row>
    <row r="10" spans="1:7" ht="18.75" x14ac:dyDescent="0.3">
      <c r="A10" s="142" t="s">
        <v>45</v>
      </c>
      <c r="B10" s="142"/>
      <c r="C10" s="142"/>
      <c r="D10" s="142"/>
      <c r="E10" s="143"/>
      <c r="F10" s="143"/>
      <c r="G10" s="143"/>
    </row>
    <row r="11" spans="1:7" ht="18.75" x14ac:dyDescent="0.3">
      <c r="A11" s="144"/>
      <c r="B11" s="144"/>
      <c r="C11" s="144"/>
      <c r="D11" s="144"/>
      <c r="E11" s="143"/>
      <c r="F11" s="143"/>
      <c r="G11" s="143"/>
    </row>
    <row r="12" spans="1:7" ht="18.75" x14ac:dyDescent="0.3">
      <c r="A12" s="144"/>
      <c r="B12" s="144"/>
      <c r="C12" s="144"/>
      <c r="D12" s="144"/>
      <c r="E12" s="143"/>
      <c r="F12" s="143"/>
      <c r="G12" s="143"/>
    </row>
    <row r="13" spans="1:7" ht="13.5" thickBot="1" x14ac:dyDescent="0.25">
      <c r="A13" s="145"/>
      <c r="B13" s="145"/>
      <c r="C13" s="145"/>
      <c r="D13" s="145"/>
      <c r="E13" s="145"/>
      <c r="F13" s="145"/>
      <c r="G13" s="145"/>
    </row>
    <row r="14" spans="1:7" ht="72.75" customHeight="1" thickBot="1" x14ac:dyDescent="0.25">
      <c r="A14" s="146" t="s">
        <v>70</v>
      </c>
      <c r="B14" s="147"/>
      <c r="C14" s="147"/>
      <c r="D14" s="148"/>
      <c r="E14" s="26" t="s">
        <v>59</v>
      </c>
      <c r="F14" s="46" t="s">
        <v>46</v>
      </c>
      <c r="G14" s="27"/>
    </row>
    <row r="15" spans="1:7" ht="30.75" customHeight="1" thickBot="1" x14ac:dyDescent="0.25">
      <c r="A15" s="149" t="s">
        <v>71</v>
      </c>
      <c r="B15" s="150"/>
      <c r="C15" s="150"/>
      <c r="D15" s="151"/>
      <c r="E15" s="63">
        <f>Cigaretes!O46</f>
        <v>0</v>
      </c>
      <c r="F15" s="64">
        <f>Cigaretes!N46</f>
        <v>0</v>
      </c>
      <c r="G15" s="27"/>
    </row>
    <row r="16" spans="1:7" ht="15" x14ac:dyDescent="0.2">
      <c r="A16" s="28"/>
      <c r="B16" s="29"/>
      <c r="C16" s="29"/>
      <c r="D16" s="29"/>
      <c r="E16" s="30"/>
      <c r="F16" s="31"/>
      <c r="G16" s="32"/>
    </row>
    <row r="17" spans="1:7" ht="32.25" customHeight="1" x14ac:dyDescent="0.25">
      <c r="A17" s="33" t="s">
        <v>47</v>
      </c>
      <c r="B17" s="33"/>
      <c r="C17" s="140"/>
      <c r="D17" s="140"/>
      <c r="E17" s="140"/>
      <c r="F17" s="140"/>
      <c r="G17" s="34"/>
    </row>
    <row r="18" spans="1:7" ht="15.75" x14ac:dyDescent="0.25">
      <c r="A18" s="35"/>
      <c r="B18" s="35"/>
      <c r="C18" s="138" t="s">
        <v>4</v>
      </c>
      <c r="D18" s="138"/>
      <c r="E18" s="139" t="s">
        <v>48</v>
      </c>
      <c r="F18" s="139"/>
      <c r="G18" s="36" t="s">
        <v>5</v>
      </c>
    </row>
    <row r="19" spans="1:7" ht="31.5" x14ac:dyDescent="0.25">
      <c r="A19" s="37" t="s">
        <v>49</v>
      </c>
      <c r="B19" s="33"/>
      <c r="C19" s="140"/>
      <c r="D19" s="140"/>
      <c r="E19" s="140"/>
      <c r="F19" s="140"/>
      <c r="G19" s="38"/>
    </row>
    <row r="20" spans="1:7" ht="15.75" x14ac:dyDescent="0.25">
      <c r="A20" s="35"/>
      <c r="B20" s="35"/>
      <c r="C20" s="141" t="s">
        <v>4</v>
      </c>
      <c r="D20" s="141"/>
      <c r="E20" s="139" t="s">
        <v>50</v>
      </c>
      <c r="F20" s="139"/>
      <c r="G20" s="36" t="s">
        <v>5</v>
      </c>
    </row>
    <row r="21" spans="1:7" ht="15.75" x14ac:dyDescent="0.25">
      <c r="A21" s="33" t="s">
        <v>51</v>
      </c>
      <c r="B21" s="33"/>
      <c r="C21" s="33"/>
      <c r="D21" s="33"/>
      <c r="E21" s="33"/>
      <c r="F21" s="33"/>
      <c r="G21" s="33"/>
    </row>
  </sheetData>
  <customSheetViews>
    <customSheetView guid="{53F9B191-4AFF-4C65-8B75-7693FC6B6F68}" showPageBreaks="1" printArea="1" hiddenColumns="1">
      <selection activeCell="A3" sqref="A3:G3"/>
      <pageMargins left="0.7" right="0.7" top="0.75" bottom="0.75" header="0.3" footer="0.3"/>
      <pageSetup paperSize="9" orientation="landscape" r:id="rId1"/>
      <headerFooter>
        <oddHeader>&amp;LPielikums metodiskajam materiālam par cigarešu inventarizāciju 
un akcīzes nodokļa starpības summas aprēķināšanu saistībā ar 
akcīzes nodokļa likmes maiņu 2021.gada 1.martā (mazumtirgotājiem)</oddHeader>
      </headerFooter>
    </customSheetView>
    <customSheetView guid="{DE54BDB9-2FE9-4092-BA4F-57885953E570}" showPageBreaks="1" printArea="1" hiddenColumns="1" topLeftCell="A6">
      <selection activeCell="A15" sqref="A15:D15"/>
      <pageMargins left="0.7" right="0.7" top="0.75" bottom="0.75" header="0.3" footer="0.3"/>
      <pageSetup paperSize="9" orientation="landscape" r:id="rId2"/>
      <headerFooter>
        <oddHeader>&amp;LPielikums metodiskajam materiālam par cigarešu  inventarizāciju 
un akcīzes nodokļa starpības summas aprēķināšanu saistībā ar 
akcīzes nodokļa likmes maiņu 2018.gada 1.jūlijā (mazumtirgotājiem)</oddHeader>
      </headerFooter>
    </customSheetView>
    <customSheetView guid="{02662218-0360-42E2-854F-62AA0B480ECF}" hiddenColumns="1" topLeftCell="A6">
      <selection activeCell="A15" sqref="A15:D15"/>
      <pageMargins left="0.7" right="0.7" top="0.75" bottom="0.75" header="0.3" footer="0.3"/>
      <pageSetup paperSize="9" orientation="landscape" r:id="rId3"/>
      <headerFooter>
        <oddHeader>&amp;LPielikums metodiskajam materiālam par cigarešu  inventarizāciju 
un akcīzes nodokļa starpības summas aprēķināšanu saistībā ar 
akcīzes nodokļa likmes maiņu 2018.gada 1.jūlijā (mazumtirgotājiem)</oddHeader>
      </headerFooter>
    </customSheetView>
  </customSheetViews>
  <mergeCells count="25">
    <mergeCell ref="A8:D8"/>
    <mergeCell ref="E8:G8"/>
    <mergeCell ref="A3:G3"/>
    <mergeCell ref="A4:G4"/>
    <mergeCell ref="A5:G5"/>
    <mergeCell ref="A7:G7"/>
    <mergeCell ref="C17:D17"/>
    <mergeCell ref="E17:F17"/>
    <mergeCell ref="A9:D9"/>
    <mergeCell ref="E9:G9"/>
    <mergeCell ref="A10:D10"/>
    <mergeCell ref="E10:G10"/>
    <mergeCell ref="A11:D11"/>
    <mergeCell ref="E11:G11"/>
    <mergeCell ref="A12:D12"/>
    <mergeCell ref="E12:G12"/>
    <mergeCell ref="A13:G13"/>
    <mergeCell ref="A14:D14"/>
    <mergeCell ref="A15:D15"/>
    <mergeCell ref="C18:D18"/>
    <mergeCell ref="E18:F18"/>
    <mergeCell ref="C19:D19"/>
    <mergeCell ref="E19:F19"/>
    <mergeCell ref="C20:D20"/>
    <mergeCell ref="E20:F20"/>
  </mergeCells>
  <pageMargins left="0.7" right="0.7" top="0.75" bottom="0.75" header="0.3" footer="0.3"/>
  <pageSetup paperSize="9" orientation="landscape" r:id="rId4"/>
  <headerFooter>
    <oddHeader>&amp;LPielikums metodiskajam materiālam par cigarešu inventarizāciju 
un akcīzes nodokļa starpības summas aprēķināšanu saistībā ar 
akcīzes nodokļa likmes maiņu 2021.gada 1.martā (mazumtirgotājiem)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Inga Sirija</cp:lastModifiedBy>
  <cp:lastPrinted>2019-06-19T12:44:13Z</cp:lastPrinted>
  <dcterms:created xsi:type="dcterms:W3CDTF">2015-06-12T07:27:43Z</dcterms:created>
  <dcterms:modified xsi:type="dcterms:W3CDTF">2021-04-01T11:28:52Z</dcterms:modified>
</cp:coreProperties>
</file>