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9_cigaretes\"/>
    </mc:Choice>
  </mc:AlternateContent>
  <bookViews>
    <workbookView xWindow="0" yWindow="0" windowWidth="25200" windowHeight="11130"/>
  </bookViews>
  <sheets>
    <sheet name="Cigaretes" sheetId="1" r:id="rId1"/>
    <sheet name="Nodokļa aprēķina tabula" sheetId="2" r:id="rId2"/>
  </sheets>
  <definedNames>
    <definedName name="_xlnm.Print_Area" localSheetId="0">Cigaretes!$A$11:$O$58</definedName>
    <definedName name="_xlnm.Print_Area" localSheetId="1">'Nodokļa aprēķina tabula'!$A$7:$G$23</definedName>
  </definedNames>
  <calcPr calcId="162913"/>
</workbook>
</file>

<file path=xl/calcChain.xml><?xml version="1.0" encoding="utf-8"?>
<calcChain xmlns="http://schemas.openxmlformats.org/spreadsheetml/2006/main">
  <c r="H40" i="1" l="1"/>
  <c r="H39" i="1"/>
  <c r="O39" i="1" s="1"/>
  <c r="O40" i="1"/>
  <c r="M40" i="1"/>
  <c r="N40" i="1" s="1"/>
  <c r="K43" i="1"/>
  <c r="M43" i="1" s="1"/>
  <c r="K42" i="1"/>
  <c r="L41" i="1"/>
  <c r="M41" i="1" s="1"/>
  <c r="L40" i="1"/>
  <c r="L39" i="1"/>
  <c r="M39" i="1" s="1"/>
  <c r="L35" i="1"/>
  <c r="L34" i="1"/>
  <c r="J32" i="1"/>
  <c r="J33" i="1"/>
  <c r="J34" i="1"/>
  <c r="J35" i="1"/>
  <c r="J36" i="1"/>
  <c r="J37" i="1"/>
  <c r="J38" i="1"/>
  <c r="J39" i="1"/>
  <c r="J40" i="1"/>
  <c r="J41" i="1"/>
  <c r="I43" i="1"/>
  <c r="I42" i="1"/>
  <c r="M42" i="1" s="1"/>
  <c r="J31" i="1"/>
  <c r="L38" i="1"/>
  <c r="H38" i="1"/>
  <c r="O38" i="1" s="1"/>
  <c r="N39" i="1" l="1"/>
  <c r="M38" i="1"/>
  <c r="N38" i="1" s="1"/>
  <c r="L36" i="1" l="1"/>
  <c r="L37" i="1"/>
  <c r="K24" i="1"/>
  <c r="K25" i="1"/>
  <c r="K26" i="1"/>
  <c r="K27" i="1"/>
  <c r="K28" i="1"/>
  <c r="K29" i="1"/>
  <c r="K30" i="1"/>
  <c r="K31" i="1"/>
  <c r="K32" i="1"/>
  <c r="K33" i="1"/>
  <c r="K23" i="1"/>
  <c r="I24" i="1"/>
  <c r="I25" i="1"/>
  <c r="I26" i="1"/>
  <c r="I27" i="1"/>
  <c r="I28" i="1"/>
  <c r="I29" i="1"/>
  <c r="I30" i="1"/>
  <c r="I23" i="1"/>
  <c r="H28" i="1" l="1"/>
  <c r="H29" i="1"/>
  <c r="H30" i="1"/>
  <c r="H31" i="1"/>
  <c r="H32" i="1"/>
  <c r="H33" i="1"/>
  <c r="H34" i="1"/>
  <c r="H35" i="1"/>
  <c r="H36" i="1"/>
  <c r="H37" i="1"/>
  <c r="H41" i="1"/>
  <c r="H42" i="1"/>
  <c r="O42" i="1" s="1"/>
  <c r="H43" i="1"/>
  <c r="O43" i="1" s="1"/>
  <c r="N41" i="1" l="1"/>
  <c r="O41" i="1"/>
  <c r="H24" i="1"/>
  <c r="H25" i="1"/>
  <c r="H26" i="1"/>
  <c r="H27" i="1"/>
  <c r="O28" i="1"/>
  <c r="O29" i="1"/>
  <c r="O30" i="1"/>
  <c r="O31" i="1"/>
  <c r="O32" i="1"/>
  <c r="O33" i="1"/>
  <c r="O34" i="1"/>
  <c r="O35" i="1"/>
  <c r="O36" i="1"/>
  <c r="O37" i="1"/>
  <c r="H23" i="1"/>
  <c r="O23" i="1" l="1"/>
  <c r="O27" i="1"/>
  <c r="O25" i="1"/>
  <c r="O24" i="1"/>
  <c r="O26" i="1"/>
  <c r="O44" i="1" l="1"/>
  <c r="E15" i="2" s="1"/>
  <c r="M32" i="1"/>
  <c r="N32" i="1" s="1"/>
  <c r="M35" i="1"/>
  <c r="N35" i="1" s="1"/>
  <c r="M36" i="1" l="1"/>
  <c r="N36" i="1" s="1"/>
  <c r="N42" i="1"/>
  <c r="N43" i="1"/>
  <c r="M30" i="1"/>
  <c r="N30" i="1" s="1"/>
  <c r="M33" i="1"/>
  <c r="N33" i="1" s="1"/>
  <c r="M26" i="1"/>
  <c r="N26" i="1" s="1"/>
  <c r="M24" i="1"/>
  <c r="N24" i="1" s="1"/>
  <c r="M27" i="1"/>
  <c r="N27" i="1" s="1"/>
  <c r="H44" i="1"/>
  <c r="M23" i="1"/>
  <c r="N23" i="1" s="1"/>
  <c r="M25" i="1"/>
  <c r="N25" i="1" s="1"/>
  <c r="M28" i="1"/>
  <c r="N28" i="1" s="1"/>
  <c r="M29" i="1"/>
  <c r="N29" i="1" s="1"/>
  <c r="M31" i="1"/>
  <c r="N31" i="1" s="1"/>
  <c r="M34" i="1"/>
  <c r="N34" i="1" s="1"/>
  <c r="M37" i="1"/>
  <c r="N37" i="1" s="1"/>
  <c r="N44" i="1" l="1"/>
  <c r="F15" i="2" s="1"/>
</calcChain>
</file>

<file path=xl/sharedStrings.xml><?xml version="1.0" encoding="utf-8"?>
<sst xmlns="http://schemas.openxmlformats.org/spreadsheetml/2006/main" count="95" uniqueCount="75">
  <si>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</si>
  <si>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</si>
  <si>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</si>
  <si>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</si>
  <si>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</si>
  <si>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</si>
  <si>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</si>
  <si>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Nr.
p.k.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</si>
  <si>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</si>
  <si>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</si>
  <si>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</si>
  <si>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</si>
  <si>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</si>
  <si>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</si>
  <si>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</si>
  <si>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</si>
  <si>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paciņā 
(gab.)</t>
  </si>
  <si>
    <t>maksimālā mazum-tirdzniecības cena par vienu cigarešu paciņu (EUR)</t>
  </si>
  <si>
    <t>cigarešu paciņu skaits (gab.)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</si>
  <si>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</si>
  <si>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</si>
  <si>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</si>
  <si>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</si>
  <si>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</si>
  <si>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</si>
  <si>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</si>
  <si>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</si>
  <si>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</si>
  <si>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</si>
  <si>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</si>
  <si>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</si>
  <si>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aprēķina formulas</t>
  </si>
  <si>
    <t>j-i</t>
  </si>
  <si>
    <t>h*k</t>
  </si>
  <si>
    <t>(inventarizējamās sabiedrības nosaukums)</t>
  </si>
  <si>
    <t>(inventarizējamās struktūrvienības nosaukums)</t>
  </si>
  <si>
    <t>TABULA Nr.</t>
  </si>
  <si>
    <t>Sastādīts:</t>
  </si>
  <si>
    <t>, pamatojoties uz</t>
  </si>
  <si>
    <t>(dd.mm.gggg.)</t>
  </si>
  <si>
    <t>NB</t>
  </si>
  <si>
    <t>2. Ja komersantam ir vairākas tirdzniecības un/vai uzglabāšanas vietas (struktūrvienības), tad papildus jāizveido viena kopēja akcīzes nodokļa starpības aprēķina tabula.</t>
  </si>
  <si>
    <t xml:space="preserve">                                  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</si>
  <si>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</si>
  <si>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</si>
  <si>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</si>
  <si>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</si>
  <si>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</si>
  <si>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</si>
  <si>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                                                                          (paraksts)</t>
  </si>
  <si>
    <t>Komersanta atbildīgā 
amatpersona:</t>
  </si>
  <si>
    <t>(vārds, uzvārds)                                                                           (paraksts)</t>
  </si>
  <si>
    <t>Datums:</t>
  </si>
  <si>
    <t>Uzskaites kods (numurs)</t>
  </si>
  <si>
    <t>CIGAREŠU INVENTARIZĀCIJAS SARAKSTA Nr.</t>
  </si>
  <si>
    <t>(rīkojuma datums, Nr.)</t>
  </si>
  <si>
    <t>1.Norādot ailē "c" konkrēto cigarešu nosaukumu, lūdzam ievadīt ailē "f" un "g" inventarizācijas rezultātā fiksēto cigarešu paciņu skaitu atbilstoši ailē "e"norādītajai mazumtirdzniecības cenai.</t>
  </si>
  <si>
    <r>
      <t xml:space="preserve">1. </t>
    </r>
    <r>
      <rPr>
        <b/>
        <sz val="12"/>
        <color indexed="10"/>
        <rFont val="Times New Roman"/>
        <family val="1"/>
        <charset val="186"/>
      </rPr>
      <t>Tabula aizpildās automātiski</t>
    </r>
    <r>
      <rPr>
        <sz val="12"/>
        <color indexed="10"/>
        <rFont val="Times New Roman"/>
        <family val="1"/>
        <charset val="186"/>
      </rPr>
      <t>, izmantojot datus no iepriekš aizpildītā inventarizācijas saraksta.</t>
    </r>
  </si>
  <si>
    <t>4.Ja "f"ailē norādītais cigarešu paciņu skaits ir mazāks vai vienāds par "g"ailē norādīto, tad "h "ailē cigarešu paciņu skaits netiek aprēķināts, un šādā gadījumā arī "l" aile ir tukša.</t>
  </si>
  <si>
    <t>f-g</t>
  </si>
  <si>
    <t>7.Ja cigarešu uzskaite tiek veikta pēc uzskaites kodiem (numuriem), tad uzskaitījumu var veikt papildu kolonnā "b".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</si>
  <si>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</si>
  <si>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Tabakas izstrādājumu daudzums (cigarešu skaits gabalos)</t>
  </si>
  <si>
    <t>Cigarešu skaits (gab.)</t>
  </si>
  <si>
    <t>m</t>
  </si>
  <si>
    <t>h*d</t>
  </si>
  <si>
    <t>109,20/1000*
cigarešu 
skaits paciņā</t>
  </si>
  <si>
    <t>Akcīzes nodoklis tabakas izstrādājumiem
LV80TREL1060000524000</t>
  </si>
  <si>
    <t>3. Ja vienai cigarešu cenai atbilst vairāki cigarešu nosaukumi, tad katrs no tiem jāatspoguļo atsevišķā, jaunizveidotā rindā.</t>
  </si>
  <si>
    <t>8. Zemāk lūdzam aizpildīt tikai pelēkā krāsā iezīmētās ailes.</t>
  </si>
  <si>
    <t>114,70/1000*
cigarešu 
skaits paciņā</t>
  </si>
  <si>
    <t>(74,60/1000*1+(e/d)*
(20/100))*d</t>
  </si>
  <si>
    <r>
      <t xml:space="preserve">6. "j" ailē norādītā aprēķina formula </t>
    </r>
    <r>
      <rPr>
        <i/>
        <sz val="12"/>
        <color indexed="10"/>
        <rFont val="Times New Roman"/>
        <family val="1"/>
        <charset val="186"/>
      </rPr>
      <t>114,70/1000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3,60 EUR (ja paciņā ir 20 cigaretes).</t>
    </r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</si>
  <si>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109,20/1000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3,45 EUR (ja paciņā ir 20 cigaretes).</t>
    </r>
  </si>
  <si>
    <t>(78,70/1000*1+(e/d)*
(20/100))*d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</si>
</sst>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1" xfId="1" applyFont="1" applyBorder="1"/>
    <xf numFmtId="2" fontId="2" fillId="0" borderId="0" xfId="1" applyNumberFormat="1" applyFont="1"/>
    <xf numFmtId="0" fontId="2" fillId="0" borderId="3" xfId="1" applyFont="1" applyBorder="1"/>
    <xf numFmtId="0" fontId="2" fillId="0" borderId="0" xfId="1" applyFont="1"/>
    <xf numFmtId="3" fontId="2" fillId="0" borderId="0" xfId="1" applyNumberFormat="1" applyFont="1"/>
    <xf numFmtId="0" fontId="4" fillId="0" borderId="10" xfId="1" applyFont="1" applyBorder="1" applyAlignment="1">
      <alignment horizontal="center"/>
    </xf>
    <xf numFmtId="2" fontId="2" fillId="0" borderId="10" xfId="1" applyNumberFormat="1" applyFont="1" applyBorder="1" applyAlignment="1"/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center" vertical="top"/>
    </xf>
    <xf numFmtId="0" fontId="4" fillId="0" borderId="0" xfId="1" applyFont="1" applyAlignment="1"/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9" fontId="9" fillId="0" borderId="0" xfId="1" applyNumberFormat="1" applyFont="1" applyBorder="1" applyAlignment="1">
      <alignment vertical="center" wrapText="1"/>
    </xf>
    <xf numFmtId="0" fontId="9" fillId="0" borderId="0" xfId="1" applyNumberFormat="1" applyFont="1" applyAlignment="1">
      <alignment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right"/>
    </xf>
    <xf numFmtId="2" fontId="8" fillId="0" borderId="0" xfId="1" applyNumberFormat="1" applyFont="1" applyAlignment="1">
      <alignment horizontal="center"/>
    </xf>
    <xf numFmtId="0" fontId="8" fillId="0" borderId="0" xfId="1" applyFont="1" applyAlignment="1"/>
    <xf numFmtId="2" fontId="8" fillId="0" borderId="0" xfId="1" applyNumberFormat="1" applyFont="1" applyBorder="1" applyAlignment="1"/>
    <xf numFmtId="49" fontId="8" fillId="0" borderId="0" xfId="1" applyNumberFormat="1" applyFont="1" applyBorder="1" applyAlignment="1"/>
    <xf numFmtId="0" fontId="4" fillId="0" borderId="0" xfId="1" applyFont="1" applyAlignment="1">
      <alignment horizontal="left"/>
    </xf>
    <xf numFmtId="0" fontId="8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15" xfId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1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10" xfId="1" applyFont="1" applyBorder="1" applyAlignment="1" applyProtection="1">
      <alignment horizontal="left"/>
      <protection locked="0"/>
    </xf>
    <xf numFmtId="0" fontId="9" fillId="0" borderId="0" xfId="1" applyFont="1" applyFill="1" applyAlignment="1">
      <alignment wrapText="1"/>
    </xf>
    <xf numFmtId="0" fontId="4" fillId="0" borderId="0" xfId="1" applyFont="1" applyAlignment="1"/>
    <xf numFmtId="49" fontId="4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2" fontId="8" fillId="0" borderId="0" xfId="1" applyNumberFormat="1" applyFont="1" applyAlignment="1"/>
    <xf numFmtId="0" fontId="9" fillId="0" borderId="0" xfId="1" applyFont="1" applyAlignment="1"/>
    <xf numFmtId="0" fontId="2" fillId="0" borderId="0" xfId="1" applyFont="1" applyBorder="1" applyAlignment="1"/>
    <xf numFmtId="0" fontId="2" fillId="0" borderId="11" xfId="1" applyFont="1" applyBorder="1" applyAlignment="1"/>
    <xf numFmtId="0" fontId="4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2" fontId="5" fillId="0" borderId="25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2" fontId="6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right"/>
    </xf>
    <xf numFmtId="0" fontId="3" fillId="0" borderId="13" xfId="1" applyFont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2" fontId="3" fillId="0" borderId="13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right"/>
    </xf>
    <xf numFmtId="2" fontId="2" fillId="0" borderId="0" xfId="1" applyNumberFormat="1" applyFont="1" applyBorder="1"/>
    <xf numFmtId="0" fontId="0" fillId="0" borderId="0" xfId="0" applyBorder="1"/>
    <xf numFmtId="3" fontId="5" fillId="0" borderId="9" xfId="1" applyNumberFormat="1" applyFont="1" applyBorder="1" applyAlignment="1">
      <alignment horizontal="right" vertical="center" wrapText="1"/>
    </xf>
    <xf numFmtId="4" fontId="5" fillId="0" borderId="17" xfId="1" applyNumberFormat="1" applyFont="1" applyBorder="1" applyAlignment="1">
      <alignment horizontal="right" vertical="center" wrapText="1"/>
    </xf>
    <xf numFmtId="3" fontId="2" fillId="0" borderId="24" xfId="1" applyNumberFormat="1" applyFont="1" applyBorder="1"/>
    <xf numFmtId="3" fontId="2" fillId="0" borderId="15" xfId="1" applyNumberFormat="1" applyFont="1" applyBorder="1"/>
    <xf numFmtId="4" fontId="2" fillId="0" borderId="26" xfId="1" applyNumberFormat="1" applyFont="1" applyFill="1" applyBorder="1" applyAlignment="1">
      <alignment horizontal="right" vertical="center" wrapText="1"/>
    </xf>
    <xf numFmtId="4" fontId="2" fillId="0" borderId="25" xfId="1" applyNumberFormat="1" applyFont="1" applyFill="1" applyBorder="1" applyAlignment="1">
      <alignment horizontal="right" vertical="center" wrapText="1"/>
    </xf>
    <xf numFmtId="4" fontId="2" fillId="0" borderId="29" xfId="1" applyNumberFormat="1" applyFont="1" applyFill="1" applyBorder="1" applyAlignment="1">
      <alignment horizontal="right" vertical="center" wrapText="1"/>
    </xf>
    <xf numFmtId="0" fontId="2" fillId="3" borderId="4" xfId="1" applyFont="1" applyFill="1" applyBorder="1"/>
    <xf numFmtId="3" fontId="2" fillId="3" borderId="4" xfId="1" applyNumberFormat="1" applyFont="1" applyFill="1" applyBorder="1" applyAlignment="1">
      <alignment horizontal="right"/>
    </xf>
    <xf numFmtId="0" fontId="2" fillId="3" borderId="2" xfId="1" applyFont="1" applyFill="1" applyBorder="1"/>
    <xf numFmtId="4" fontId="2" fillId="0" borderId="28" xfId="1" applyNumberFormat="1" applyFont="1" applyFill="1" applyBorder="1" applyAlignment="1">
      <alignment horizontal="right" vertical="center" wrapText="1"/>
    </xf>
    <xf numFmtId="3" fontId="2" fillId="3" borderId="2" xfId="1" applyNumberFormat="1" applyFont="1" applyFill="1" applyBorder="1" applyAlignment="1">
      <alignment horizontal="right"/>
    </xf>
    <xf numFmtId="3" fontId="2" fillId="0" borderId="22" xfId="1" applyNumberFormat="1" applyFont="1" applyBorder="1"/>
    <xf numFmtId="0" fontId="2" fillId="3" borderId="30" xfId="1" applyFont="1" applyFill="1" applyBorder="1"/>
    <xf numFmtId="3" fontId="2" fillId="3" borderId="30" xfId="1" applyNumberFormat="1" applyFont="1" applyFill="1" applyBorder="1" applyAlignment="1">
      <alignment horizontal="right"/>
    </xf>
    <xf numFmtId="0" fontId="6" fillId="0" borderId="27" xfId="1" applyFont="1" applyBorder="1" applyAlignment="1">
      <alignment horizontal="center" vertical="center"/>
    </xf>
    <xf numFmtId="3" fontId="2" fillId="2" borderId="28" xfId="1" applyNumberFormat="1" applyFont="1" applyFill="1" applyBorder="1" applyAlignment="1"/>
    <xf numFmtId="3" fontId="2" fillId="2" borderId="26" xfId="1" applyNumberFormat="1" applyFont="1" applyFill="1" applyBorder="1" applyAlignment="1"/>
    <xf numFmtId="2" fontId="6" fillId="0" borderId="31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14" xfId="1" applyNumberFormat="1" applyFont="1" applyBorder="1" applyAlignment="1">
      <alignment horizontal="center" vertical="center" wrapText="1"/>
    </xf>
    <xf numFmtId="2" fontId="6" fillId="0" borderId="27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/>
    </xf>
    <xf numFmtId="4" fontId="2" fillId="0" borderId="32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4" fontId="2" fillId="0" borderId="33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4" fontId="2" fillId="0" borderId="34" xfId="1" applyNumberFormat="1" applyFont="1" applyFill="1" applyBorder="1" applyAlignment="1">
      <alignment horizontal="right"/>
    </xf>
    <xf numFmtId="4" fontId="2" fillId="0" borderId="23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4" fontId="2" fillId="0" borderId="35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 vertical="center" wrapText="1"/>
    </xf>
    <xf numFmtId="4" fontId="2" fillId="0" borderId="4" xfId="1" applyNumberFormat="1" applyFont="1" applyBorder="1" applyAlignment="1">
      <alignment horizontal="right"/>
    </xf>
    <xf numFmtId="3" fontId="3" fillId="0" borderId="36" xfId="1" applyNumberFormat="1" applyFont="1" applyFill="1" applyBorder="1" applyAlignment="1">
      <alignment horizontal="right"/>
    </xf>
    <xf numFmtId="3" fontId="2" fillId="0" borderId="37" xfId="1" applyNumberFormat="1" applyFont="1" applyFill="1" applyBorder="1" applyAlignment="1">
      <alignment horizontal="right"/>
    </xf>
    <xf numFmtId="3" fontId="2" fillId="0" borderId="38" xfId="1" applyNumberFormat="1" applyFont="1" applyFill="1" applyBorder="1" applyAlignment="1">
      <alignment horizontal="right"/>
    </xf>
    <xf numFmtId="3" fontId="3" fillId="0" borderId="37" xfId="1" applyNumberFormat="1" applyFont="1" applyFill="1" applyBorder="1" applyAlignment="1">
      <alignment horizontal="right" vertical="center" wrapText="1"/>
    </xf>
    <xf numFmtId="3" fontId="2" fillId="0" borderId="39" xfId="1" applyNumberFormat="1" applyFont="1" applyFill="1" applyBorder="1" applyAlignment="1">
      <alignment horizontal="right" vertical="center" wrapText="1"/>
    </xf>
    <xf numFmtId="3" fontId="3" fillId="0" borderId="31" xfId="1" applyNumberFormat="1" applyFont="1" applyBorder="1" applyAlignment="1">
      <alignment horizontal="center"/>
    </xf>
    <xf numFmtId="0" fontId="2" fillId="3" borderId="32" xfId="1" applyFont="1" applyFill="1" applyBorder="1" applyAlignment="1">
      <alignment horizontal="right"/>
    </xf>
    <xf numFmtId="0" fontId="2" fillId="3" borderId="40" xfId="1" applyFont="1" applyFill="1" applyBorder="1" applyAlignment="1">
      <alignment horizontal="right"/>
    </xf>
    <xf numFmtId="0" fontId="2" fillId="3" borderId="41" xfId="1" applyFont="1" applyFill="1" applyBorder="1" applyAlignment="1">
      <alignment horizontal="right"/>
    </xf>
    <xf numFmtId="0" fontId="3" fillId="0" borderId="14" xfId="1" applyFont="1" applyBorder="1" applyAlignment="1">
      <alignment horizontal="center"/>
    </xf>
    <xf numFmtId="4" fontId="2" fillId="0" borderId="42" xfId="1" applyNumberFormat="1" applyFont="1" applyFill="1" applyBorder="1" applyAlignment="1">
      <alignment horizontal="right"/>
    </xf>
    <xf numFmtId="4" fontId="2" fillId="0" borderId="22" xfId="1" applyNumberFormat="1" applyFont="1" applyFill="1" applyBorder="1" applyAlignment="1">
      <alignment horizontal="right"/>
    </xf>
    <xf numFmtId="2" fontId="5" fillId="0" borderId="21" xfId="1" applyNumberFormat="1" applyFont="1" applyBorder="1" applyAlignment="1">
      <alignment horizontal="center" vertical="center" wrapText="1"/>
    </xf>
    <xf numFmtId="2" fontId="5" fillId="0" borderId="22" xfId="1" applyNumberFormat="1" applyFont="1" applyBorder="1" applyAlignment="1">
      <alignment horizontal="center" vertical="center" wrapText="1"/>
    </xf>
    <xf numFmtId="2" fontId="5" fillId="0" borderId="23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center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4" fillId="0" borderId="10" xfId="1" applyFont="1" applyBorder="1" applyAlignment="1">
      <alignment horizontal="center"/>
    </xf>
    <xf numFmtId="2" fontId="2" fillId="0" borderId="11" xfId="1" applyNumberFormat="1" applyFont="1" applyBorder="1" applyAlignment="1">
      <alignment horizontal="center" vertical="top"/>
    </xf>
    <xf numFmtId="2" fontId="5" fillId="0" borderId="21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28" xfId="1" applyNumberFormat="1" applyFont="1" applyBorder="1" applyAlignment="1">
      <alignment horizontal="center" vertical="center" wrapText="1"/>
    </xf>
    <xf numFmtId="2" fontId="5" fillId="0" borderId="26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11" xfId="1" applyFont="1" applyBorder="1" applyAlignment="1" applyProtection="1">
      <alignment horizontal="left" vertical="top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 vertical="top"/>
      <protection locked="0"/>
    </xf>
    <xf numFmtId="0" fontId="4" fillId="0" borderId="0" xfId="1" applyFont="1" applyAlignment="1" applyProtection="1">
      <protection locked="0"/>
    </xf>
    <xf numFmtId="0" fontId="7" fillId="0" borderId="5" xfId="1" applyFont="1" applyBorder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4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left" wrapText="1"/>
      <protection locked="0"/>
    </xf>
    <xf numFmtId="0" fontId="11" fillId="0" borderId="6" xfId="1" applyFont="1" applyBorder="1" applyAlignment="1" applyProtection="1">
      <alignment horizontal="left" wrapText="1"/>
      <protection locked="0"/>
    </xf>
    <xf numFmtId="0" fontId="11" fillId="0" borderId="8" xfId="1" applyFont="1" applyBorder="1" applyAlignment="1" applyProtection="1">
      <alignment horizontal="left" wrapText="1"/>
      <protection locked="0"/>
    </xf>
    <xf numFmtId="0" fontId="4" fillId="0" borderId="0" xfId="1" applyFont="1" applyAlignment="1" applyProtection="1">
      <alignment wrapText="1"/>
      <protection locked="0"/>
    </xf>
    <xf numFmtId="0" fontId="8" fillId="0" borderId="10" xfId="1" applyFont="1" applyBorder="1" applyAlignment="1" applyProtection="1">
      <protection locked="0"/>
    </xf>
    <xf numFmtId="0" fontId="9" fillId="0" borderId="0" xfId="1" applyFont="1" applyFill="1" applyAlignment="1"/>
    <xf numFmtId="0" fontId="9" fillId="0" borderId="0" xfId="1" applyFont="1" applyFill="1" applyAlignment="1">
      <alignment vertical="top" wrapText="1"/>
    </xf>
    <xf numFmtId="0" fontId="9" fillId="0" borderId="0" xfId="1" applyFont="1" applyFill="1" applyAlignment="1">
      <alignment wrapText="1"/>
    </xf>
    <xf numFmtId="0" fontId="8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133350</xdr:colOff>
      <xdr:row>0</xdr:row>
      <xdr:rowOff>533400</xdr:rowOff>
    </xdr:from>
    <xdr:ext cx="184731" cy="264560"/>
    <xdr:sp macro="" textlink="">
      <xdr:nvSpPr>
        <xdr:cNvPr id="4" name="TextBox 3"/>
        <xdr:cNvSpPr txBox="1"/>
      </xdr:nvSpPr>
      <xdr:spPr>
        <a:xfrm>
          <a:off x="12201525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20" zoomScaleNormal="100" workbookViewId="0">
      <selection activeCell="V20" sqref="V20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9" max="9" width="11.140625" customWidth="1"/>
    <col min="10" max="10" width="9.85546875" customWidth="1"/>
    <col min="11" max="11" width="10.85546875" customWidth="1"/>
    <col min="12" max="12" width="9.85546875" customWidth="1"/>
  </cols>
  <sheetData>
    <row r="1" spans="1:17" ht="15.7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30" customHeight="1" x14ac:dyDescent="0.25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4"/>
      <c r="P2" s="14"/>
      <c r="Q2" s="14"/>
    </row>
    <row r="3" spans="1:17" ht="30.75" customHeight="1" x14ac:dyDescent="0.25">
      <c r="A3" s="119" t="s">
        <v>61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5"/>
      <c r="P3" s="15"/>
      <c r="Q3" s="15"/>
    </row>
    <row r="4" spans="1:17" ht="15.75" customHeight="1" x14ac:dyDescent="0.25">
      <c r="A4" s="119" t="s">
        <v>68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5"/>
      <c r="P4" s="16"/>
      <c r="Q4" s="16"/>
    </row>
    <row r="5" spans="1:17" ht="15.75" x14ac:dyDescent="0.25">
      <c r="A5" s="119" t="s">
        <v>58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6"/>
      <c r="P5" s="16"/>
      <c r="Q5" s="16"/>
    </row>
    <row r="6" spans="1:17" ht="30.75" customHeight="1" x14ac:dyDescent="0.25">
      <c r="A6" s="119" t="s">
        <v>73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4"/>
      <c r="P6" s="14"/>
      <c r="Q6" s="14"/>
    </row>
    <row r="7" spans="1:17" ht="31.5" customHeight="1" x14ac:dyDescent="0.25">
      <c r="A7" s="119" t="s">
        <v>72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4"/>
      <c r="P7" s="14"/>
      <c r="Q7" s="14"/>
    </row>
    <row r="8" spans="1:17" ht="15.75" customHeight="1" x14ac:dyDescent="0.25">
      <c r="A8" s="119" t="s">
        <v>60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4"/>
      <c r="P8" s="14"/>
      <c r="Q8" s="14"/>
    </row>
    <row r="9" spans="1:17" ht="15.75" customHeight="1" x14ac:dyDescent="0.25">
      <c r="A9" s="119" t="s">
        <v>69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4"/>
      <c r="P9" s="14"/>
      <c r="Q9" s="14"/>
    </row>
    <row r="10" spans="1:17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">
      <c r="A11" s="116"/>
      <c r="B11" s="116"/>
      <c r="C11" s="116"/>
      <c r="D11" s="116"/>
      <c r="E11" s="116"/>
      <c r="F11" s="17"/>
      <c r="G11" s="17"/>
      <c r="H11" s="17"/>
      <c r="I11" s="137"/>
      <c r="J11" s="137"/>
      <c r="K11" s="137"/>
      <c r="L11" s="137"/>
      <c r="M11" s="137"/>
      <c r="N11" s="137"/>
      <c r="O11" s="41"/>
      <c r="P11" s="4"/>
      <c r="Q11" s="4"/>
    </row>
    <row r="12" spans="1:17" x14ac:dyDescent="0.2">
      <c r="A12" s="117" t="s">
        <v>34</v>
      </c>
      <c r="B12" s="117"/>
      <c r="C12" s="117"/>
      <c r="D12" s="117"/>
      <c r="E12" s="117"/>
      <c r="F12" s="4"/>
      <c r="G12" s="4"/>
      <c r="H12" s="4"/>
      <c r="I12" s="117" t="s">
        <v>35</v>
      </c>
      <c r="J12" s="117"/>
      <c r="K12" s="117"/>
      <c r="L12" s="117"/>
      <c r="M12" s="117"/>
      <c r="N12" s="117"/>
      <c r="O12" s="42"/>
      <c r="P12" s="4"/>
      <c r="Q12" s="4"/>
    </row>
    <row r="13" spans="1:17" ht="18.75" x14ac:dyDescent="0.3">
      <c r="A13" s="138" t="s">
        <v>54</v>
      </c>
      <c r="B13" s="138"/>
      <c r="C13" s="138"/>
      <c r="D13" s="138"/>
      <c r="E13" s="138"/>
      <c r="F13" s="138"/>
      <c r="G13" s="138"/>
      <c r="H13" s="138"/>
      <c r="I13" s="20"/>
      <c r="J13" s="115"/>
      <c r="K13" s="115"/>
      <c r="L13" s="18"/>
      <c r="O13" s="19"/>
      <c r="P13" s="4"/>
      <c r="Q13" s="4"/>
    </row>
    <row r="14" spans="1:17" ht="18.75" x14ac:dyDescent="0.3">
      <c r="A14" s="4"/>
      <c r="B14" s="4"/>
      <c r="C14" s="4"/>
      <c r="D14" s="5"/>
      <c r="E14" s="4"/>
      <c r="F14" s="4"/>
      <c r="G14" s="20" t="s">
        <v>36</v>
      </c>
      <c r="I14" s="20"/>
      <c r="J14" s="20"/>
      <c r="K14" s="20"/>
      <c r="L14" s="20"/>
      <c r="M14" s="21"/>
      <c r="N14" s="43"/>
      <c r="O14" s="43"/>
      <c r="P14" s="4"/>
      <c r="Q14" s="4"/>
    </row>
    <row r="15" spans="1:17" ht="18.75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/>
      <c r="Q15" s="4"/>
    </row>
    <row r="16" spans="1:17" ht="15.75" x14ac:dyDescent="0.25">
      <c r="A16" s="10" t="s">
        <v>37</v>
      </c>
      <c r="B16" s="118"/>
      <c r="C16" s="118"/>
      <c r="D16" s="40" t="s">
        <v>38</v>
      </c>
      <c r="E16" s="40"/>
      <c r="F16" s="118"/>
      <c r="G16" s="118"/>
      <c r="H16" s="118"/>
      <c r="I16" s="118"/>
      <c r="J16" s="23"/>
      <c r="M16" s="45"/>
      <c r="N16" s="4"/>
      <c r="O16" s="4"/>
    </row>
    <row r="17" spans="1:17" ht="18.75" x14ac:dyDescent="0.3">
      <c r="A17" s="4"/>
      <c r="B17" s="24"/>
      <c r="C17" s="46" t="s">
        <v>39</v>
      </c>
      <c r="E17" s="45"/>
      <c r="F17" s="114" t="s">
        <v>55</v>
      </c>
      <c r="G17" s="114"/>
      <c r="H17" s="114"/>
      <c r="I17" s="114"/>
      <c r="J17" s="23"/>
      <c r="K17" s="23"/>
      <c r="L17" s="23"/>
      <c r="M17" s="25"/>
      <c r="N17" s="25"/>
      <c r="O17" s="25"/>
      <c r="P17" s="4"/>
      <c r="Q17" s="4"/>
    </row>
    <row r="18" spans="1:17" ht="13.5" thickBot="1" x14ac:dyDescent="0.25"/>
    <row r="19" spans="1:17" ht="15.75" customHeight="1" x14ac:dyDescent="0.2">
      <c r="A19" s="134" t="s">
        <v>7</v>
      </c>
      <c r="B19" s="126" t="s">
        <v>53</v>
      </c>
      <c r="C19" s="132" t="s">
        <v>8</v>
      </c>
      <c r="D19" s="136" t="s">
        <v>9</v>
      </c>
      <c r="E19" s="136"/>
      <c r="F19" s="136"/>
      <c r="G19" s="132" t="s">
        <v>10</v>
      </c>
      <c r="H19" s="132" t="s">
        <v>11</v>
      </c>
      <c r="I19" s="128" t="s">
        <v>12</v>
      </c>
      <c r="J19" s="128"/>
      <c r="K19" s="128" t="s">
        <v>13</v>
      </c>
      <c r="L19" s="128"/>
      <c r="M19" s="128" t="s">
        <v>14</v>
      </c>
      <c r="N19" s="130" t="s">
        <v>15</v>
      </c>
      <c r="O19" s="112" t="s">
        <v>63</v>
      </c>
    </row>
    <row r="20" spans="1:17" ht="120" x14ac:dyDescent="0.2">
      <c r="A20" s="135"/>
      <c r="B20" s="127"/>
      <c r="C20" s="133"/>
      <c r="D20" s="11" t="s">
        <v>16</v>
      </c>
      <c r="E20" s="12" t="s">
        <v>17</v>
      </c>
      <c r="F20" s="13" t="s">
        <v>18</v>
      </c>
      <c r="G20" s="133"/>
      <c r="H20" s="133"/>
      <c r="I20" s="129"/>
      <c r="J20" s="129"/>
      <c r="K20" s="129"/>
      <c r="L20" s="129"/>
      <c r="M20" s="129"/>
      <c r="N20" s="131"/>
      <c r="O20" s="113"/>
    </row>
    <row r="21" spans="1:17" ht="15.75" customHeight="1" thickBot="1" x14ac:dyDescent="0.25">
      <c r="A21" s="48" t="s">
        <v>19</v>
      </c>
      <c r="B21" s="49" t="s">
        <v>20</v>
      </c>
      <c r="C21" s="49" t="s">
        <v>21</v>
      </c>
      <c r="D21" s="50" t="s">
        <v>22</v>
      </c>
      <c r="E21" s="51" t="s">
        <v>23</v>
      </c>
      <c r="F21" s="52" t="s">
        <v>24</v>
      </c>
      <c r="G21" s="52" t="s">
        <v>25</v>
      </c>
      <c r="H21" s="52" t="s">
        <v>26</v>
      </c>
      <c r="I21" s="123" t="s">
        <v>27</v>
      </c>
      <c r="J21" s="123"/>
      <c r="K21" s="123" t="s">
        <v>28</v>
      </c>
      <c r="L21" s="123"/>
      <c r="M21" s="111" t="s">
        <v>29</v>
      </c>
      <c r="N21" s="53" t="s">
        <v>30</v>
      </c>
      <c r="O21" s="54" t="s">
        <v>64</v>
      </c>
    </row>
    <row r="22" spans="1:17" ht="36.75" thickBot="1" x14ac:dyDescent="0.25">
      <c r="A22" s="124" t="s">
        <v>31</v>
      </c>
      <c r="B22" s="125"/>
      <c r="C22" s="125"/>
      <c r="D22" s="125"/>
      <c r="E22" s="125"/>
      <c r="F22" s="125"/>
      <c r="G22" s="125"/>
      <c r="H22" s="79" t="s">
        <v>59</v>
      </c>
      <c r="I22" s="83" t="s">
        <v>66</v>
      </c>
      <c r="J22" s="84" t="s">
        <v>71</v>
      </c>
      <c r="K22" s="82" t="s">
        <v>70</v>
      </c>
      <c r="L22" s="85" t="s">
        <v>74</v>
      </c>
      <c r="M22" s="86" t="s">
        <v>32</v>
      </c>
      <c r="N22" s="87" t="s">
        <v>33</v>
      </c>
      <c r="O22" s="55" t="s">
        <v>65</v>
      </c>
    </row>
    <row r="23" spans="1:17" x14ac:dyDescent="0.2">
      <c r="A23" s="1">
        <v>1</v>
      </c>
      <c r="B23" s="73"/>
      <c r="C23" s="105"/>
      <c r="D23" s="99">
        <v>20</v>
      </c>
      <c r="E23" s="74">
        <v>3.05</v>
      </c>
      <c r="F23" s="75"/>
      <c r="G23" s="75"/>
      <c r="H23" s="80">
        <f>IF(F23-G23&gt;=0,F23-G23,0)</f>
        <v>0</v>
      </c>
      <c r="I23" s="93">
        <f>109.2/1000*D23</f>
        <v>2.1840000000000002</v>
      </c>
      <c r="J23" s="110"/>
      <c r="K23" s="93">
        <f>114.7/1000*D23</f>
        <v>2.294</v>
      </c>
      <c r="L23" s="96"/>
      <c r="M23" s="88">
        <f t="shared" ref="M23:M37" si="0">IF(K23+L23-I23-J23&gt;=0, K23+L23-I23-J23, 0)</f>
        <v>0.10999999999999988</v>
      </c>
      <c r="N23" s="89">
        <f>ROUND(H23*M23,2)</f>
        <v>0</v>
      </c>
      <c r="O23" s="76">
        <f>H23*D23</f>
        <v>0</v>
      </c>
    </row>
    <row r="24" spans="1:17" x14ac:dyDescent="0.2">
      <c r="A24" s="3">
        <v>2</v>
      </c>
      <c r="B24" s="71"/>
      <c r="C24" s="106"/>
      <c r="D24" s="100">
        <v>20</v>
      </c>
      <c r="E24" s="68">
        <v>3.1</v>
      </c>
      <c r="F24" s="72"/>
      <c r="G24" s="72"/>
      <c r="H24" s="81">
        <f t="shared" ref="H24:H43" si="1">IF(F24-G24&gt;=0,F24-G24,0)</f>
        <v>0</v>
      </c>
      <c r="I24" s="94">
        <f t="shared" ref="I24:I30" si="2">109.2/1000*D24</f>
        <v>2.1840000000000002</v>
      </c>
      <c r="J24" s="94"/>
      <c r="K24" s="94">
        <f t="shared" ref="K24:K33" si="3">114.7/1000*D24</f>
        <v>2.294</v>
      </c>
      <c r="L24" s="95"/>
      <c r="M24" s="90">
        <f t="shared" si="0"/>
        <v>0.10999999999999988</v>
      </c>
      <c r="N24" s="91">
        <f t="shared" ref="N24:N43" si="4">ROUND(H24*M24,2)</f>
        <v>0</v>
      </c>
      <c r="O24" s="66">
        <f t="shared" ref="O24:O37" si="5">H24*D24</f>
        <v>0</v>
      </c>
    </row>
    <row r="25" spans="1:17" x14ac:dyDescent="0.2">
      <c r="A25" s="3">
        <v>3</v>
      </c>
      <c r="B25" s="71"/>
      <c r="C25" s="106"/>
      <c r="D25" s="100">
        <v>20</v>
      </c>
      <c r="E25" s="68">
        <v>3.2</v>
      </c>
      <c r="F25" s="72"/>
      <c r="G25" s="72"/>
      <c r="H25" s="81">
        <f t="shared" si="1"/>
        <v>0</v>
      </c>
      <c r="I25" s="94">
        <f t="shared" si="2"/>
        <v>2.1840000000000002</v>
      </c>
      <c r="J25" s="94"/>
      <c r="K25" s="94">
        <f t="shared" si="3"/>
        <v>2.294</v>
      </c>
      <c r="L25" s="95"/>
      <c r="M25" s="90">
        <f t="shared" si="0"/>
        <v>0.10999999999999988</v>
      </c>
      <c r="N25" s="91">
        <f t="shared" si="4"/>
        <v>0</v>
      </c>
      <c r="O25" s="66">
        <f t="shared" si="5"/>
        <v>0</v>
      </c>
    </row>
    <row r="26" spans="1:17" x14ac:dyDescent="0.2">
      <c r="A26" s="3">
        <v>4</v>
      </c>
      <c r="B26" s="71"/>
      <c r="C26" s="106"/>
      <c r="D26" s="100">
        <v>20</v>
      </c>
      <c r="E26" s="68">
        <v>3.25</v>
      </c>
      <c r="F26" s="72"/>
      <c r="G26" s="72"/>
      <c r="H26" s="81">
        <f t="shared" si="1"/>
        <v>0</v>
      </c>
      <c r="I26" s="94">
        <f t="shared" si="2"/>
        <v>2.1840000000000002</v>
      </c>
      <c r="J26" s="94"/>
      <c r="K26" s="94">
        <f t="shared" si="3"/>
        <v>2.294</v>
      </c>
      <c r="L26" s="95"/>
      <c r="M26" s="90">
        <f t="shared" si="0"/>
        <v>0.10999999999999988</v>
      </c>
      <c r="N26" s="91">
        <f t="shared" si="4"/>
        <v>0</v>
      </c>
      <c r="O26" s="66">
        <f t="shared" si="5"/>
        <v>0</v>
      </c>
    </row>
    <row r="27" spans="1:17" x14ac:dyDescent="0.2">
      <c r="A27" s="3">
        <v>5</v>
      </c>
      <c r="B27" s="71"/>
      <c r="C27" s="106"/>
      <c r="D27" s="100">
        <v>20</v>
      </c>
      <c r="E27" s="68">
        <v>3.3</v>
      </c>
      <c r="F27" s="72"/>
      <c r="G27" s="72"/>
      <c r="H27" s="81">
        <f t="shared" si="1"/>
        <v>0</v>
      </c>
      <c r="I27" s="94">
        <f t="shared" si="2"/>
        <v>2.1840000000000002</v>
      </c>
      <c r="J27" s="94"/>
      <c r="K27" s="94">
        <f t="shared" si="3"/>
        <v>2.294</v>
      </c>
      <c r="L27" s="95"/>
      <c r="M27" s="90">
        <f t="shared" si="0"/>
        <v>0.10999999999999988</v>
      </c>
      <c r="N27" s="91">
        <f t="shared" si="4"/>
        <v>0</v>
      </c>
      <c r="O27" s="66">
        <f t="shared" si="5"/>
        <v>0</v>
      </c>
    </row>
    <row r="28" spans="1:17" x14ac:dyDescent="0.2">
      <c r="A28" s="3">
        <v>6</v>
      </c>
      <c r="B28" s="71"/>
      <c r="C28" s="106"/>
      <c r="D28" s="100">
        <v>20</v>
      </c>
      <c r="E28" s="68">
        <v>3.35</v>
      </c>
      <c r="F28" s="72"/>
      <c r="G28" s="72"/>
      <c r="H28" s="81">
        <f t="shared" si="1"/>
        <v>0</v>
      </c>
      <c r="I28" s="94">
        <f t="shared" si="2"/>
        <v>2.1840000000000002</v>
      </c>
      <c r="J28" s="94"/>
      <c r="K28" s="94">
        <f t="shared" si="3"/>
        <v>2.294</v>
      </c>
      <c r="L28" s="95"/>
      <c r="M28" s="90">
        <f t="shared" si="0"/>
        <v>0.10999999999999988</v>
      </c>
      <c r="N28" s="91">
        <f t="shared" si="4"/>
        <v>0</v>
      </c>
      <c r="O28" s="66">
        <f t="shared" si="5"/>
        <v>0</v>
      </c>
    </row>
    <row r="29" spans="1:17" x14ac:dyDescent="0.2">
      <c r="A29" s="3">
        <v>7</v>
      </c>
      <c r="B29" s="71"/>
      <c r="C29" s="106"/>
      <c r="D29" s="100">
        <v>20</v>
      </c>
      <c r="E29" s="68">
        <v>3.4</v>
      </c>
      <c r="F29" s="72"/>
      <c r="G29" s="72"/>
      <c r="H29" s="81">
        <f t="shared" si="1"/>
        <v>0</v>
      </c>
      <c r="I29" s="94">
        <f t="shared" si="2"/>
        <v>2.1840000000000002</v>
      </c>
      <c r="J29" s="94"/>
      <c r="K29" s="94">
        <f t="shared" si="3"/>
        <v>2.294</v>
      </c>
      <c r="L29" s="95"/>
      <c r="M29" s="90">
        <f t="shared" si="0"/>
        <v>0.10999999999999988</v>
      </c>
      <c r="N29" s="91">
        <f t="shared" si="4"/>
        <v>0</v>
      </c>
      <c r="O29" s="66">
        <f t="shared" si="5"/>
        <v>0</v>
      </c>
    </row>
    <row r="30" spans="1:17" x14ac:dyDescent="0.2">
      <c r="A30" s="3">
        <v>8</v>
      </c>
      <c r="B30" s="71"/>
      <c r="C30" s="106"/>
      <c r="D30" s="100">
        <v>20</v>
      </c>
      <c r="E30" s="68">
        <v>3.45</v>
      </c>
      <c r="F30" s="72"/>
      <c r="G30" s="72"/>
      <c r="H30" s="81">
        <f t="shared" si="1"/>
        <v>0</v>
      </c>
      <c r="I30" s="94">
        <f t="shared" si="2"/>
        <v>2.1840000000000002</v>
      </c>
      <c r="J30" s="94"/>
      <c r="K30" s="94">
        <f t="shared" si="3"/>
        <v>2.294</v>
      </c>
      <c r="L30" s="95"/>
      <c r="M30" s="90">
        <f t="shared" si="0"/>
        <v>0.10999999999999988</v>
      </c>
      <c r="N30" s="91">
        <f t="shared" si="4"/>
        <v>0</v>
      </c>
      <c r="O30" s="66">
        <f t="shared" si="5"/>
        <v>0</v>
      </c>
    </row>
    <row r="31" spans="1:17" x14ac:dyDescent="0.2">
      <c r="A31" s="3">
        <v>9</v>
      </c>
      <c r="B31" s="71"/>
      <c r="C31" s="106"/>
      <c r="D31" s="100">
        <v>20</v>
      </c>
      <c r="E31" s="68">
        <v>3.5</v>
      </c>
      <c r="F31" s="72"/>
      <c r="G31" s="72"/>
      <c r="H31" s="81">
        <f t="shared" si="1"/>
        <v>0</v>
      </c>
      <c r="I31" s="94"/>
      <c r="J31" s="94">
        <f t="shared" ref="J31:J33" si="6">(74.6/1000*1+(E31/D31)*(20/100))*D31</f>
        <v>2.1920000000000002</v>
      </c>
      <c r="K31" s="94">
        <f t="shared" si="3"/>
        <v>2.294</v>
      </c>
      <c r="L31" s="95"/>
      <c r="M31" s="90">
        <f t="shared" si="0"/>
        <v>0.10199999999999987</v>
      </c>
      <c r="N31" s="91">
        <f t="shared" si="4"/>
        <v>0</v>
      </c>
      <c r="O31" s="66">
        <f t="shared" si="5"/>
        <v>0</v>
      </c>
    </row>
    <row r="32" spans="1:17" x14ac:dyDescent="0.2">
      <c r="A32" s="3">
        <v>10</v>
      </c>
      <c r="B32" s="71"/>
      <c r="C32" s="106"/>
      <c r="D32" s="100">
        <v>20</v>
      </c>
      <c r="E32" s="68">
        <v>3.55</v>
      </c>
      <c r="F32" s="72"/>
      <c r="G32" s="72"/>
      <c r="H32" s="81">
        <f t="shared" si="1"/>
        <v>0</v>
      </c>
      <c r="I32" s="94"/>
      <c r="J32" s="94">
        <f t="shared" si="6"/>
        <v>2.202</v>
      </c>
      <c r="K32" s="94">
        <f t="shared" si="3"/>
        <v>2.294</v>
      </c>
      <c r="L32" s="95"/>
      <c r="M32" s="90">
        <f t="shared" si="0"/>
        <v>9.2000000000000082E-2</v>
      </c>
      <c r="N32" s="91">
        <f t="shared" si="4"/>
        <v>0</v>
      </c>
      <c r="O32" s="66">
        <f t="shared" si="5"/>
        <v>0</v>
      </c>
    </row>
    <row r="33" spans="1:15" x14ac:dyDescent="0.2">
      <c r="A33" s="3">
        <v>11</v>
      </c>
      <c r="B33" s="71"/>
      <c r="C33" s="106"/>
      <c r="D33" s="100">
        <v>20</v>
      </c>
      <c r="E33" s="68">
        <v>3.6</v>
      </c>
      <c r="F33" s="72"/>
      <c r="G33" s="72"/>
      <c r="H33" s="81">
        <f t="shared" si="1"/>
        <v>0</v>
      </c>
      <c r="I33" s="94"/>
      <c r="J33" s="94">
        <f t="shared" si="6"/>
        <v>2.2120000000000002</v>
      </c>
      <c r="K33" s="94">
        <f t="shared" si="3"/>
        <v>2.294</v>
      </c>
      <c r="L33" s="95"/>
      <c r="M33" s="90">
        <f t="shared" si="0"/>
        <v>8.1999999999999851E-2</v>
      </c>
      <c r="N33" s="91">
        <f t="shared" si="4"/>
        <v>0</v>
      </c>
      <c r="O33" s="66">
        <f t="shared" si="5"/>
        <v>0</v>
      </c>
    </row>
    <row r="34" spans="1:15" x14ac:dyDescent="0.2">
      <c r="A34" s="3">
        <v>12</v>
      </c>
      <c r="B34" s="71"/>
      <c r="C34" s="106"/>
      <c r="D34" s="100">
        <v>20</v>
      </c>
      <c r="E34" s="68">
        <v>3.65</v>
      </c>
      <c r="F34" s="72"/>
      <c r="G34" s="72"/>
      <c r="H34" s="81">
        <f t="shared" si="1"/>
        <v>0</v>
      </c>
      <c r="I34" s="94"/>
      <c r="J34" s="94">
        <f t="shared" ref="J34:J41" si="7">(74.6/1000*1+(E34/D34)*(20/100))*D34</f>
        <v>2.222</v>
      </c>
      <c r="K34" s="94"/>
      <c r="L34" s="95">
        <f t="shared" ref="L34:L35" si="8">(78.7/1000*1+(E34/D34)*(20/100))*D34</f>
        <v>2.3039999999999998</v>
      </c>
      <c r="M34" s="90">
        <f t="shared" si="0"/>
        <v>8.1999999999999851E-2</v>
      </c>
      <c r="N34" s="91">
        <f t="shared" si="4"/>
        <v>0</v>
      </c>
      <c r="O34" s="66">
        <f t="shared" si="5"/>
        <v>0</v>
      </c>
    </row>
    <row r="35" spans="1:15" x14ac:dyDescent="0.2">
      <c r="A35" s="3">
        <v>13</v>
      </c>
      <c r="B35" s="71"/>
      <c r="C35" s="106"/>
      <c r="D35" s="100">
        <v>20</v>
      </c>
      <c r="E35" s="68">
        <v>3.7</v>
      </c>
      <c r="F35" s="72"/>
      <c r="G35" s="72"/>
      <c r="H35" s="81">
        <f t="shared" si="1"/>
        <v>0</v>
      </c>
      <c r="I35" s="94"/>
      <c r="J35" s="94">
        <f t="shared" si="7"/>
        <v>2.2320000000000002</v>
      </c>
      <c r="K35" s="94"/>
      <c r="L35" s="95">
        <f t="shared" si="8"/>
        <v>2.3140000000000001</v>
      </c>
      <c r="M35" s="90">
        <f t="shared" si="0"/>
        <v>8.1999999999999851E-2</v>
      </c>
      <c r="N35" s="91">
        <f t="shared" si="4"/>
        <v>0</v>
      </c>
      <c r="O35" s="66">
        <f t="shared" si="5"/>
        <v>0</v>
      </c>
    </row>
    <row r="36" spans="1:15" x14ac:dyDescent="0.2">
      <c r="A36" s="3">
        <v>14</v>
      </c>
      <c r="B36" s="71"/>
      <c r="C36" s="106"/>
      <c r="D36" s="100">
        <v>20</v>
      </c>
      <c r="E36" s="68">
        <v>3.75</v>
      </c>
      <c r="F36" s="72"/>
      <c r="G36" s="72"/>
      <c r="H36" s="81">
        <f t="shared" si="1"/>
        <v>0</v>
      </c>
      <c r="I36" s="94"/>
      <c r="J36" s="94">
        <f t="shared" si="7"/>
        <v>2.242</v>
      </c>
      <c r="K36" s="94"/>
      <c r="L36" s="95">
        <f t="shared" ref="L36:L37" si="9">(78.7/1000*1+(E36/D36)*(20/100))*D36</f>
        <v>2.3240000000000003</v>
      </c>
      <c r="M36" s="90">
        <f t="shared" si="0"/>
        <v>8.2000000000000295E-2</v>
      </c>
      <c r="N36" s="91">
        <f t="shared" si="4"/>
        <v>0</v>
      </c>
      <c r="O36" s="66">
        <f t="shared" si="5"/>
        <v>0</v>
      </c>
    </row>
    <row r="37" spans="1:15" x14ac:dyDescent="0.2">
      <c r="A37" s="3">
        <v>15</v>
      </c>
      <c r="B37" s="71"/>
      <c r="C37" s="106"/>
      <c r="D37" s="100">
        <v>20</v>
      </c>
      <c r="E37" s="68">
        <v>3.8</v>
      </c>
      <c r="F37" s="72"/>
      <c r="G37" s="72"/>
      <c r="H37" s="81">
        <f t="shared" si="1"/>
        <v>0</v>
      </c>
      <c r="I37" s="94"/>
      <c r="J37" s="94">
        <f t="shared" si="7"/>
        <v>2.2520000000000002</v>
      </c>
      <c r="K37" s="94"/>
      <c r="L37" s="95">
        <f t="shared" si="9"/>
        <v>2.3340000000000001</v>
      </c>
      <c r="M37" s="90">
        <f t="shared" si="0"/>
        <v>8.1999999999999851E-2</v>
      </c>
      <c r="N37" s="91">
        <f t="shared" si="4"/>
        <v>0</v>
      </c>
      <c r="O37" s="66">
        <f t="shared" si="5"/>
        <v>0</v>
      </c>
    </row>
    <row r="38" spans="1:15" x14ac:dyDescent="0.2">
      <c r="A38" s="3">
        <v>16</v>
      </c>
      <c r="B38" s="71"/>
      <c r="C38" s="106"/>
      <c r="D38" s="101">
        <v>20</v>
      </c>
      <c r="E38" s="69">
        <v>3.9</v>
      </c>
      <c r="F38" s="72"/>
      <c r="G38" s="72"/>
      <c r="H38" s="81">
        <f t="shared" ref="H38:H40" si="10">IF(F38-G38&gt;=0,F38-G38,0)</f>
        <v>0</v>
      </c>
      <c r="I38" s="94"/>
      <c r="J38" s="94">
        <f t="shared" ref="J38:J40" si="11">(74.6/1000*1+(E38/D38)*(20/100))*D38</f>
        <v>2.2720000000000002</v>
      </c>
      <c r="K38" s="94"/>
      <c r="L38" s="95">
        <f t="shared" ref="L38:L41" si="12">(78.7/1000*1+(E38/D38)*(20/100))*D38</f>
        <v>2.3540000000000001</v>
      </c>
      <c r="M38" s="90">
        <f t="shared" ref="M38:M43" si="13">IF(K38+L38-I38-J38&gt;=0, K38+L38-I38-J38, 0)</f>
        <v>8.1999999999999851E-2</v>
      </c>
      <c r="N38" s="91">
        <f t="shared" ref="N38:N41" si="14">ROUND(H38*M38,2)</f>
        <v>0</v>
      </c>
      <c r="O38" s="66">
        <f t="shared" ref="O38:O42" si="15">H38*D38</f>
        <v>0</v>
      </c>
    </row>
    <row r="39" spans="1:15" x14ac:dyDescent="0.2">
      <c r="A39" s="3">
        <v>17</v>
      </c>
      <c r="B39" s="71"/>
      <c r="C39" s="106"/>
      <c r="D39" s="101">
        <v>20</v>
      </c>
      <c r="E39" s="69">
        <v>4</v>
      </c>
      <c r="F39" s="72"/>
      <c r="G39" s="72"/>
      <c r="H39" s="81">
        <f t="shared" si="10"/>
        <v>0</v>
      </c>
      <c r="I39" s="94"/>
      <c r="J39" s="94">
        <f t="shared" si="11"/>
        <v>2.2920000000000003</v>
      </c>
      <c r="K39" s="94"/>
      <c r="L39" s="95">
        <f t="shared" si="12"/>
        <v>2.3740000000000001</v>
      </c>
      <c r="M39" s="90">
        <f t="shared" si="13"/>
        <v>8.1999999999999851E-2</v>
      </c>
      <c r="N39" s="91">
        <f t="shared" si="14"/>
        <v>0</v>
      </c>
      <c r="O39" s="66">
        <f t="shared" si="15"/>
        <v>0</v>
      </c>
    </row>
    <row r="40" spans="1:15" x14ac:dyDescent="0.2">
      <c r="A40" s="3">
        <v>18</v>
      </c>
      <c r="B40" s="71"/>
      <c r="C40" s="106"/>
      <c r="D40" s="101">
        <v>20</v>
      </c>
      <c r="E40" s="69">
        <v>5</v>
      </c>
      <c r="F40" s="72"/>
      <c r="G40" s="72"/>
      <c r="H40" s="81">
        <f t="shared" si="10"/>
        <v>0</v>
      </c>
      <c r="I40" s="94"/>
      <c r="J40" s="94">
        <f t="shared" si="11"/>
        <v>2.492</v>
      </c>
      <c r="K40" s="94"/>
      <c r="L40" s="95">
        <f t="shared" si="12"/>
        <v>2.5740000000000003</v>
      </c>
      <c r="M40" s="90">
        <f t="shared" si="13"/>
        <v>8.2000000000000295E-2</v>
      </c>
      <c r="N40" s="91">
        <f t="shared" si="14"/>
        <v>0</v>
      </c>
      <c r="O40" s="66">
        <f t="shared" si="15"/>
        <v>0</v>
      </c>
    </row>
    <row r="41" spans="1:15" x14ac:dyDescent="0.2">
      <c r="A41" s="3">
        <v>19</v>
      </c>
      <c r="B41" s="71"/>
      <c r="C41" s="106"/>
      <c r="D41" s="101">
        <v>20</v>
      </c>
      <c r="E41" s="69">
        <v>5.2</v>
      </c>
      <c r="F41" s="72"/>
      <c r="G41" s="72"/>
      <c r="H41" s="81">
        <f t="shared" si="1"/>
        <v>0</v>
      </c>
      <c r="I41" s="94"/>
      <c r="J41" s="94">
        <f t="shared" si="7"/>
        <v>2.532</v>
      </c>
      <c r="K41" s="94"/>
      <c r="L41" s="95">
        <f t="shared" si="12"/>
        <v>2.6140000000000003</v>
      </c>
      <c r="M41" s="90">
        <f t="shared" si="13"/>
        <v>8.2000000000000295E-2</v>
      </c>
      <c r="N41" s="91">
        <f t="shared" si="14"/>
        <v>0</v>
      </c>
      <c r="O41" s="66">
        <f t="shared" si="15"/>
        <v>0</v>
      </c>
    </row>
    <row r="42" spans="1:15" x14ac:dyDescent="0.2">
      <c r="A42" s="3">
        <v>20</v>
      </c>
      <c r="B42" s="71"/>
      <c r="C42" s="106"/>
      <c r="D42" s="102">
        <v>40</v>
      </c>
      <c r="E42" s="97">
        <v>5.9</v>
      </c>
      <c r="F42" s="72"/>
      <c r="G42" s="72"/>
      <c r="H42" s="81">
        <f t="shared" si="1"/>
        <v>0</v>
      </c>
      <c r="I42" s="94">
        <f t="shared" ref="I42:I43" si="16">109.2/1000*D42</f>
        <v>4.3680000000000003</v>
      </c>
      <c r="J42" s="94"/>
      <c r="K42" s="94">
        <f t="shared" ref="K42:K43" si="17">114.7/1000*D42</f>
        <v>4.5880000000000001</v>
      </c>
      <c r="L42" s="95"/>
      <c r="M42" s="90">
        <f t="shared" si="13"/>
        <v>0.21999999999999975</v>
      </c>
      <c r="N42" s="98">
        <f t="shared" si="4"/>
        <v>0</v>
      </c>
      <c r="O42" s="66">
        <f t="shared" si="15"/>
        <v>0</v>
      </c>
    </row>
    <row r="43" spans="1:15" ht="13.5" thickBot="1" x14ac:dyDescent="0.25">
      <c r="A43" s="3">
        <v>21</v>
      </c>
      <c r="B43" s="77"/>
      <c r="C43" s="107"/>
      <c r="D43" s="103">
        <v>40</v>
      </c>
      <c r="E43" s="70">
        <v>6.4</v>
      </c>
      <c r="F43" s="78"/>
      <c r="G43" s="78"/>
      <c r="H43" s="81">
        <f t="shared" si="1"/>
        <v>0</v>
      </c>
      <c r="I43" s="109">
        <f t="shared" si="16"/>
        <v>4.3680000000000003</v>
      </c>
      <c r="J43" s="109"/>
      <c r="K43" s="109">
        <f t="shared" si="17"/>
        <v>4.5880000000000001</v>
      </c>
      <c r="L43" s="95"/>
      <c r="M43" s="90">
        <f t="shared" si="13"/>
        <v>0.21999999999999975</v>
      </c>
      <c r="N43" s="92">
        <f t="shared" si="4"/>
        <v>0</v>
      </c>
      <c r="O43" s="66">
        <f>H43*D43</f>
        <v>0</v>
      </c>
    </row>
    <row r="44" spans="1:15" ht="13.5" thickBot="1" x14ac:dyDescent="0.25">
      <c r="A44" s="56" t="s">
        <v>0</v>
      </c>
      <c r="B44" s="57" t="s">
        <v>1</v>
      </c>
      <c r="C44" s="108" t="s">
        <v>1</v>
      </c>
      <c r="D44" s="104" t="s">
        <v>1</v>
      </c>
      <c r="E44" s="58" t="s">
        <v>1</v>
      </c>
      <c r="F44" s="59" t="s">
        <v>1</v>
      </c>
      <c r="G44" s="59" t="s">
        <v>1</v>
      </c>
      <c r="H44" s="60">
        <f>SUM(H23:H43)</f>
        <v>0</v>
      </c>
      <c r="I44" s="59" t="s">
        <v>1</v>
      </c>
      <c r="J44" s="59" t="s">
        <v>1</v>
      </c>
      <c r="K44" s="59" t="s">
        <v>1</v>
      </c>
      <c r="L44" s="59" t="s">
        <v>1</v>
      </c>
      <c r="M44" s="59" t="s">
        <v>1</v>
      </c>
      <c r="N44" s="61">
        <f>SUM(N23:N43)</f>
        <v>0</v>
      </c>
      <c r="O44" s="67">
        <f>SUM(O23:O43)</f>
        <v>0</v>
      </c>
    </row>
    <row r="45" spans="1:15" x14ac:dyDescent="0.2">
      <c r="A45" s="4"/>
      <c r="B45" s="4"/>
      <c r="C45" s="4"/>
      <c r="D45" s="5"/>
      <c r="E45" s="4"/>
      <c r="F45" s="4"/>
      <c r="G45" s="2"/>
      <c r="H45" s="2"/>
      <c r="I45" s="2"/>
      <c r="J45" s="2"/>
      <c r="K45" s="2"/>
      <c r="L45" s="2"/>
      <c r="M45" s="2"/>
      <c r="N45" s="62"/>
      <c r="O45" s="62"/>
    </row>
    <row r="46" spans="1:15" ht="15.75" x14ac:dyDescent="0.25">
      <c r="A46" s="120" t="s">
        <v>2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2"/>
      <c r="N46" s="62"/>
      <c r="O46" s="62"/>
    </row>
    <row r="47" spans="1:15" ht="15.75" x14ac:dyDescent="0.25">
      <c r="A47" s="120" t="s">
        <v>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2"/>
      <c r="N47" s="62"/>
      <c r="O47" s="62"/>
    </row>
    <row r="48" spans="1:15" ht="15.75" x14ac:dyDescent="0.25">
      <c r="A48" s="121"/>
      <c r="B48" s="121"/>
      <c r="C48" s="121"/>
      <c r="D48" s="121"/>
      <c r="E48" s="121"/>
      <c r="F48" s="6"/>
      <c r="G48" s="7"/>
      <c r="H48" s="7"/>
      <c r="I48" s="7"/>
      <c r="J48" s="7"/>
      <c r="K48" s="7"/>
      <c r="L48" s="7"/>
      <c r="M48" s="2"/>
      <c r="N48" s="62"/>
      <c r="O48" s="62"/>
    </row>
    <row r="49" spans="1:15" x14ac:dyDescent="0.2">
      <c r="A49" s="117" t="s">
        <v>4</v>
      </c>
      <c r="B49" s="117"/>
      <c r="C49" s="117"/>
      <c r="D49" s="117"/>
      <c r="E49" s="117"/>
      <c r="F49" s="8"/>
      <c r="G49" s="117"/>
      <c r="H49" s="117"/>
      <c r="I49" s="9"/>
      <c r="J49" s="9"/>
      <c r="K49" s="122" t="s">
        <v>5</v>
      </c>
      <c r="L49" s="122"/>
      <c r="M49" s="2"/>
      <c r="N49" s="62"/>
      <c r="O49" s="62"/>
    </row>
    <row r="50" spans="1:15" ht="15.75" x14ac:dyDescent="0.25">
      <c r="A50" s="120" t="s">
        <v>6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2"/>
      <c r="N50" s="62"/>
      <c r="O50" s="62"/>
    </row>
    <row r="51" spans="1:15" ht="15.75" x14ac:dyDescent="0.25">
      <c r="A51" s="121"/>
      <c r="B51" s="121"/>
      <c r="C51" s="121"/>
      <c r="D51" s="121"/>
      <c r="E51" s="121"/>
      <c r="F51" s="6"/>
      <c r="G51" s="7"/>
      <c r="H51" s="7"/>
      <c r="I51" s="7"/>
      <c r="J51" s="7"/>
      <c r="K51" s="7"/>
      <c r="L51" s="7"/>
      <c r="M51" s="2"/>
      <c r="N51" s="62"/>
      <c r="O51" s="62"/>
    </row>
    <row r="52" spans="1:15" x14ac:dyDescent="0.2">
      <c r="A52" s="117" t="s">
        <v>4</v>
      </c>
      <c r="B52" s="117"/>
      <c r="C52" s="117"/>
      <c r="D52" s="117"/>
      <c r="E52" s="117"/>
      <c r="F52" s="8"/>
      <c r="G52" s="117"/>
      <c r="H52" s="117"/>
      <c r="I52" s="9"/>
      <c r="J52" s="9"/>
      <c r="K52" s="122" t="s">
        <v>5</v>
      </c>
      <c r="L52" s="122"/>
      <c r="M52" s="2"/>
      <c r="N52" s="62"/>
      <c r="O52" s="62"/>
    </row>
    <row r="53" spans="1:15" ht="15.75" x14ac:dyDescent="0.25">
      <c r="A53" s="121"/>
      <c r="B53" s="121"/>
      <c r="C53" s="121"/>
      <c r="D53" s="121"/>
      <c r="E53" s="121"/>
      <c r="F53" s="6"/>
      <c r="G53" s="7"/>
      <c r="H53" s="7"/>
      <c r="I53" s="7"/>
      <c r="J53" s="7"/>
      <c r="K53" s="7"/>
      <c r="L53" s="7"/>
      <c r="M53" s="2"/>
      <c r="N53" s="62"/>
      <c r="O53" s="62"/>
    </row>
    <row r="54" spans="1:15" x14ac:dyDescent="0.2">
      <c r="A54" s="117" t="s">
        <v>4</v>
      </c>
      <c r="B54" s="117"/>
      <c r="C54" s="117"/>
      <c r="D54" s="117"/>
      <c r="E54" s="117"/>
      <c r="F54" s="8"/>
      <c r="G54" s="117"/>
      <c r="H54" s="117"/>
      <c r="I54" s="9"/>
      <c r="J54" s="9"/>
      <c r="K54" s="122" t="s">
        <v>5</v>
      </c>
      <c r="L54" s="122"/>
      <c r="M54" s="2"/>
      <c r="N54" s="62"/>
      <c r="O54" s="62"/>
    </row>
    <row r="55" spans="1:15" ht="15.75" x14ac:dyDescent="0.25">
      <c r="A55" s="121"/>
      <c r="B55" s="121"/>
      <c r="C55" s="121"/>
      <c r="D55" s="121"/>
      <c r="E55" s="121"/>
      <c r="F55" s="6"/>
      <c r="G55" s="7"/>
      <c r="H55" s="7"/>
      <c r="I55" s="7"/>
      <c r="J55" s="7"/>
      <c r="K55" s="7"/>
      <c r="L55" s="7"/>
      <c r="M55" s="2"/>
      <c r="N55" s="62"/>
      <c r="O55" s="62"/>
    </row>
    <row r="56" spans="1:15" x14ac:dyDescent="0.2">
      <c r="A56" s="117" t="s">
        <v>4</v>
      </c>
      <c r="B56" s="117"/>
      <c r="C56" s="117"/>
      <c r="D56" s="117"/>
      <c r="E56" s="117"/>
      <c r="F56" s="8"/>
      <c r="G56" s="117"/>
      <c r="H56" s="117"/>
      <c r="I56" s="9"/>
      <c r="J56" s="9"/>
      <c r="K56" s="122" t="s">
        <v>5</v>
      </c>
      <c r="L56" s="122"/>
      <c r="M56" s="2"/>
      <c r="N56" s="62"/>
      <c r="O56" s="62"/>
    </row>
    <row r="57" spans="1:15" x14ac:dyDescent="0.2">
      <c r="A57" s="4"/>
      <c r="B57" s="4"/>
      <c r="C57" s="4"/>
      <c r="D57" s="5"/>
      <c r="E57" s="4"/>
      <c r="F57" s="4"/>
      <c r="G57" s="2"/>
      <c r="H57" s="2"/>
      <c r="I57" s="2"/>
      <c r="J57" s="2"/>
      <c r="K57" s="2"/>
      <c r="L57" s="2"/>
      <c r="M57" s="2"/>
      <c r="N57" s="62"/>
      <c r="O57" s="62"/>
    </row>
    <row r="58" spans="1:15" x14ac:dyDescent="0.2">
      <c r="A58" s="4"/>
      <c r="B58" s="4"/>
      <c r="C58" s="4"/>
      <c r="D58" s="5"/>
      <c r="E58" s="4"/>
      <c r="F58" s="4"/>
      <c r="G58" s="4"/>
      <c r="H58" s="4"/>
      <c r="I58" s="4"/>
      <c r="J58" s="2"/>
      <c r="K58" s="2"/>
      <c r="L58" s="2"/>
      <c r="M58" s="2"/>
      <c r="N58" s="62"/>
      <c r="O58" s="62"/>
    </row>
    <row r="59" spans="1:15" x14ac:dyDescent="0.2">
      <c r="N59" s="63"/>
      <c r="O59" s="63"/>
    </row>
  </sheetData>
  <mergeCells count="50">
    <mergeCell ref="A8:N8"/>
    <mergeCell ref="A9:N9"/>
    <mergeCell ref="B19:B20"/>
    <mergeCell ref="K19:L20"/>
    <mergeCell ref="M19:M20"/>
    <mergeCell ref="N19:N20"/>
    <mergeCell ref="H19:H20"/>
    <mergeCell ref="I19:J20"/>
    <mergeCell ref="A19:A20"/>
    <mergeCell ref="C19:C20"/>
    <mergeCell ref="D19:F19"/>
    <mergeCell ref="G19:G20"/>
    <mergeCell ref="I11:N11"/>
    <mergeCell ref="I12:N12"/>
    <mergeCell ref="A13:H13"/>
    <mergeCell ref="F16:I16"/>
    <mergeCell ref="I21:J21"/>
    <mergeCell ref="K21:L21"/>
    <mergeCell ref="A55:E55"/>
    <mergeCell ref="A56:E56"/>
    <mergeCell ref="G56:H56"/>
    <mergeCell ref="K56:L56"/>
    <mergeCell ref="A50:L50"/>
    <mergeCell ref="A51:E51"/>
    <mergeCell ref="A52:E52"/>
    <mergeCell ref="G52:H52"/>
    <mergeCell ref="K52:L52"/>
    <mergeCell ref="A53:E53"/>
    <mergeCell ref="A54:E54"/>
    <mergeCell ref="G54:H54"/>
    <mergeCell ref="K54:L54"/>
    <mergeCell ref="A22:G22"/>
    <mergeCell ref="A46:L46"/>
    <mergeCell ref="A47:L47"/>
    <mergeCell ref="A48:E48"/>
    <mergeCell ref="A49:E49"/>
    <mergeCell ref="G49:H49"/>
    <mergeCell ref="K49:L49"/>
    <mergeCell ref="A5:N5"/>
    <mergeCell ref="A6:N6"/>
    <mergeCell ref="A7:N7"/>
    <mergeCell ref="A2:N2"/>
    <mergeCell ref="A3:N3"/>
    <mergeCell ref="A4:N4"/>
    <mergeCell ref="O19:O20"/>
    <mergeCell ref="F17:I17"/>
    <mergeCell ref="J13:K13"/>
    <mergeCell ref="A11:E11"/>
    <mergeCell ref="A12:E12"/>
    <mergeCell ref="B16:C16"/>
  </mergeCells>
  <conditionalFormatting sqref="H23:H37 H39:H43">
    <cfRule type="cellIs" dxfId="1" priority="2" stopIfTrue="1" operator="equal">
      <formula>0</formula>
    </cfRule>
  </conditionalFormatting>
  <conditionalFormatting sqref="H38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&amp;LPielikums metodiskajam materiālam par cigarešu  inventarizāciju 
un akcīzes nodokļa starpības summas aprēķināšanu saistībā ar 
akcīzes nodokļa likmes maiņu 2019.gada 1.jūlijā (mazumtirgotājiem)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zoomScaleNormal="100" workbookViewId="0">
      <selection activeCell="L12" sqref="L12"/>
    </sheetView>
  </sheetViews>
  <sheetFormatPr defaultRowHeight="12.75" x14ac:dyDescent="0.2"/>
  <cols>
    <col min="1" max="1" width="23" customWidth="1"/>
    <col min="4" max="4" width="36.85546875" customWidth="1"/>
    <col min="5" max="5" width="27.42578125" customWidth="1"/>
    <col min="6" max="6" width="27.140625" customWidth="1"/>
    <col min="7" max="7" width="0.140625" hidden="1" customWidth="1"/>
    <col min="8" max="8" width="9.140625" hidden="1" customWidth="1"/>
  </cols>
  <sheetData>
    <row r="3" spans="1:7" ht="15.75" x14ac:dyDescent="0.25">
      <c r="A3" s="155" t="s">
        <v>40</v>
      </c>
      <c r="B3" s="155"/>
      <c r="C3" s="155"/>
      <c r="D3" s="155"/>
      <c r="E3" s="155"/>
      <c r="F3" s="155"/>
      <c r="G3" s="155"/>
    </row>
    <row r="4" spans="1:7" ht="15.75" x14ac:dyDescent="0.2">
      <c r="A4" s="156" t="s">
        <v>57</v>
      </c>
      <c r="B4" s="156"/>
      <c r="C4" s="156"/>
      <c r="D4" s="156"/>
      <c r="E4" s="156"/>
      <c r="F4" s="156"/>
      <c r="G4" s="156"/>
    </row>
    <row r="5" spans="1:7" ht="15.75" x14ac:dyDescent="0.25">
      <c r="A5" s="157" t="s">
        <v>41</v>
      </c>
      <c r="B5" s="157"/>
      <c r="C5" s="157"/>
      <c r="D5" s="157"/>
      <c r="E5" s="157"/>
      <c r="F5" s="157"/>
      <c r="G5" s="157"/>
    </row>
    <row r="6" spans="1:7" ht="15.75" x14ac:dyDescent="0.25">
      <c r="A6" s="39"/>
      <c r="B6" s="39"/>
      <c r="C6" s="39"/>
      <c r="D6" s="39"/>
      <c r="E6" s="39"/>
      <c r="F6" s="39"/>
      <c r="G6" s="39"/>
    </row>
    <row r="7" spans="1:7" ht="18.75" x14ac:dyDescent="0.2">
      <c r="A7" s="158" t="s">
        <v>42</v>
      </c>
      <c r="B7" s="158"/>
      <c r="C7" s="158"/>
      <c r="D7" s="158"/>
      <c r="E7" s="158"/>
      <c r="F7" s="158"/>
      <c r="G7" s="158"/>
    </row>
    <row r="8" spans="1:7" ht="18.75" x14ac:dyDescent="0.3">
      <c r="A8" s="153" t="s">
        <v>43</v>
      </c>
      <c r="B8" s="143"/>
      <c r="C8" s="143"/>
      <c r="D8" s="143"/>
      <c r="E8" s="154"/>
      <c r="F8" s="154"/>
      <c r="G8" s="154"/>
    </row>
    <row r="9" spans="1:7" ht="18.75" x14ac:dyDescent="0.3">
      <c r="A9" s="143" t="s">
        <v>44</v>
      </c>
      <c r="B9" s="143"/>
      <c r="C9" s="143"/>
      <c r="D9" s="143"/>
      <c r="E9" s="144"/>
      <c r="F9" s="144"/>
      <c r="G9" s="144"/>
    </row>
    <row r="10" spans="1:7" ht="18.75" x14ac:dyDescent="0.3">
      <c r="A10" s="143" t="s">
        <v>45</v>
      </c>
      <c r="B10" s="143"/>
      <c r="C10" s="143"/>
      <c r="D10" s="143"/>
      <c r="E10" s="144"/>
      <c r="F10" s="144"/>
      <c r="G10" s="144"/>
    </row>
    <row r="11" spans="1:7" ht="18.75" x14ac:dyDescent="0.3">
      <c r="A11" s="145"/>
      <c r="B11" s="145"/>
      <c r="C11" s="145"/>
      <c r="D11" s="145"/>
      <c r="E11" s="144"/>
      <c r="F11" s="144"/>
      <c r="G11" s="144"/>
    </row>
    <row r="12" spans="1:7" ht="18.75" x14ac:dyDescent="0.3">
      <c r="A12" s="145"/>
      <c r="B12" s="145"/>
      <c r="C12" s="145"/>
      <c r="D12" s="145"/>
      <c r="E12" s="144"/>
      <c r="F12" s="144"/>
      <c r="G12" s="144"/>
    </row>
    <row r="13" spans="1:7" ht="13.5" thickBot="1" x14ac:dyDescent="0.25">
      <c r="A13" s="146"/>
      <c r="B13" s="146"/>
      <c r="C13" s="146"/>
      <c r="D13" s="146"/>
      <c r="E13" s="146"/>
      <c r="F13" s="146"/>
      <c r="G13" s="146"/>
    </row>
    <row r="14" spans="1:7" ht="72.75" customHeight="1" thickBot="1" x14ac:dyDescent="0.25">
      <c r="A14" s="147" t="s">
        <v>46</v>
      </c>
      <c r="B14" s="148"/>
      <c r="C14" s="148"/>
      <c r="D14" s="149"/>
      <c r="E14" s="26" t="s">
        <v>62</v>
      </c>
      <c r="F14" s="47" t="s">
        <v>47</v>
      </c>
      <c r="G14" s="27"/>
    </row>
    <row r="15" spans="1:7" ht="30.75" customHeight="1" thickBot="1" x14ac:dyDescent="0.25">
      <c r="A15" s="150" t="s">
        <v>67</v>
      </c>
      <c r="B15" s="151"/>
      <c r="C15" s="151"/>
      <c r="D15" s="152"/>
      <c r="E15" s="64">
        <f>Cigaretes!O44</f>
        <v>0</v>
      </c>
      <c r="F15" s="65">
        <f>Cigaretes!N44</f>
        <v>0</v>
      </c>
      <c r="G15" s="27"/>
    </row>
    <row r="16" spans="1:7" ht="15" x14ac:dyDescent="0.2">
      <c r="A16" s="28"/>
      <c r="B16" s="29"/>
      <c r="C16" s="29"/>
      <c r="D16" s="29"/>
      <c r="E16" s="30"/>
      <c r="F16" s="31"/>
      <c r="G16" s="32"/>
    </row>
    <row r="17" spans="1:7" ht="32.25" customHeight="1" x14ac:dyDescent="0.25">
      <c r="A17" s="33" t="s">
        <v>48</v>
      </c>
      <c r="B17" s="33"/>
      <c r="C17" s="141"/>
      <c r="D17" s="141"/>
      <c r="E17" s="141"/>
      <c r="F17" s="141"/>
      <c r="G17" s="34"/>
    </row>
    <row r="18" spans="1:7" ht="15.75" x14ac:dyDescent="0.25">
      <c r="A18" s="35"/>
      <c r="B18" s="35"/>
      <c r="C18" s="139" t="s">
        <v>4</v>
      </c>
      <c r="D18" s="139"/>
      <c r="E18" s="140" t="s">
        <v>49</v>
      </c>
      <c r="F18" s="140"/>
      <c r="G18" s="36" t="s">
        <v>5</v>
      </c>
    </row>
    <row r="19" spans="1:7" ht="31.5" x14ac:dyDescent="0.25">
      <c r="A19" s="37" t="s">
        <v>50</v>
      </c>
      <c r="B19" s="33"/>
      <c r="C19" s="141"/>
      <c r="D19" s="141"/>
      <c r="E19" s="141"/>
      <c r="F19" s="141"/>
      <c r="G19" s="38"/>
    </row>
    <row r="20" spans="1:7" ht="15.75" x14ac:dyDescent="0.25">
      <c r="A20" s="35"/>
      <c r="B20" s="35"/>
      <c r="C20" s="142" t="s">
        <v>4</v>
      </c>
      <c r="D20" s="142"/>
      <c r="E20" s="140" t="s">
        <v>51</v>
      </c>
      <c r="F20" s="140"/>
      <c r="G20" s="36" t="s">
        <v>5</v>
      </c>
    </row>
    <row r="21" spans="1:7" ht="15.75" x14ac:dyDescent="0.25">
      <c r="A21" s="33" t="s">
        <v>52</v>
      </c>
      <c r="B21" s="33"/>
      <c r="C21" s="33"/>
      <c r="D21" s="33"/>
      <c r="E21" s="33"/>
      <c r="F21" s="33"/>
      <c r="G21" s="33"/>
    </row>
  </sheetData>
  <mergeCells count="25">
    <mergeCell ref="A8:D8"/>
    <mergeCell ref="E8:G8"/>
    <mergeCell ref="A3:G3"/>
    <mergeCell ref="A4:G4"/>
    <mergeCell ref="A5:G5"/>
    <mergeCell ref="A7:G7"/>
    <mergeCell ref="C17:D17"/>
    <mergeCell ref="E17:F17"/>
    <mergeCell ref="A9:D9"/>
    <mergeCell ref="E9:G9"/>
    <mergeCell ref="A10:D10"/>
    <mergeCell ref="E10:G10"/>
    <mergeCell ref="A11:D11"/>
    <mergeCell ref="E11:G11"/>
    <mergeCell ref="A12:D12"/>
    <mergeCell ref="E12:G12"/>
    <mergeCell ref="A13:G13"/>
    <mergeCell ref="A14:D14"/>
    <mergeCell ref="A15:D15"/>
    <mergeCell ref="C18:D18"/>
    <mergeCell ref="E18:F18"/>
    <mergeCell ref="C19:D19"/>
    <mergeCell ref="E19:F19"/>
    <mergeCell ref="C20:D20"/>
    <mergeCell ref="E20:F20"/>
  </mergeCells>
  <pageMargins left="0.7" right="0.7" top="0.75" bottom="0.75" header="0.3" footer="0.3"/>
  <pageSetup paperSize="9" orientation="landscape" r:id="rId1"/>
  <headerFooter>
    <oddHeader>&amp;LPielikums metodiskajam materiālam par cigarešu  inventarizāciju 
un akcīzes nodokļa starpības summas aprēķināšanu saistībā ar 
akcīzes nodokļa likmes maiņu 2018.gada 1.jūlijā (mazumtirgotājiem)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Sintija Kļaviņa</cp:lastModifiedBy>
  <cp:lastPrinted>2019-06-19T12:44:13Z</cp:lastPrinted>
  <dcterms:created xsi:type="dcterms:W3CDTF">2015-06-12T07:27:43Z</dcterms:created>
  <dcterms:modified xsi:type="dcterms:W3CDTF">2019-06-19T12:44:24Z</dcterms:modified>
</cp:coreProperties>
</file>